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7875" firstSheet="1" activeTab="4"/>
  </bookViews>
  <sheets>
    <sheet name="Neraca audit permen2013 salinan" sheetId="7" r:id="rId1"/>
    <sheet name="Neraca audit permen2013" sheetId="4" r:id="rId2"/>
    <sheet name="LRA audit permend2013 " sheetId="5" r:id="rId3"/>
    <sheet name="LRA audit permend2013 salinan" sheetId="2" r:id="rId4"/>
    <sheet name="LAK  audit2013 salinan" sheetId="8" r:id="rId5"/>
    <sheet name="LAK  audit2013" sheetId="3" r:id="rId6"/>
  </sheets>
  <definedNames>
    <definedName name="_xlnm.Print_Titles" localSheetId="5">'LAK  audit2013'!$11:$12</definedName>
    <definedName name="_xlnm.Print_Titles" localSheetId="4">'LAK  audit2013 salinan'!$11:$12</definedName>
    <definedName name="_xlnm.Print_Titles" localSheetId="2">'LRA audit permend2013 '!$11:$14</definedName>
    <definedName name="_xlnm.Print_Titles" localSheetId="3">'LRA audit permend2013 salinan'!$11:$14</definedName>
    <definedName name="_xlnm.Print_Titles" localSheetId="1">'Neraca audit permen2013'!$11:$12</definedName>
    <definedName name="_xlnm.Print_Titles" localSheetId="0">'Neraca audit permen2013 salinan'!$11:$12</definedName>
  </definedNames>
  <calcPr calcId="152511" fullCalcOnLoad="1"/>
</workbook>
</file>

<file path=xl/calcChain.xml><?xml version="1.0" encoding="utf-8"?>
<calcChain xmlns="http://schemas.openxmlformats.org/spreadsheetml/2006/main">
  <c r="H119" i="8"/>
  <c r="G119"/>
  <c r="H112"/>
  <c r="H121"/>
  <c r="G112"/>
  <c r="G121"/>
  <c r="H100"/>
  <c r="G100"/>
  <c r="H73"/>
  <c r="H102"/>
  <c r="G73"/>
  <c r="G102"/>
  <c r="H63"/>
  <c r="G63"/>
  <c r="H54"/>
  <c r="H64"/>
  <c r="G54"/>
  <c r="G64"/>
  <c r="H42"/>
  <c r="G42"/>
  <c r="G29"/>
  <c r="G44"/>
  <c r="G123"/>
  <c r="H19"/>
  <c r="H29"/>
  <c r="H44"/>
  <c r="G138" i="7"/>
  <c r="F138"/>
  <c r="G126"/>
  <c r="F126"/>
  <c r="G125"/>
  <c r="F125"/>
  <c r="G124"/>
  <c r="F124"/>
  <c r="G122"/>
  <c r="F122"/>
  <c r="G114"/>
  <c r="G118"/>
  <c r="F114"/>
  <c r="F118"/>
  <c r="G107"/>
  <c r="G133"/>
  <c r="F107"/>
  <c r="F133"/>
  <c r="G101"/>
  <c r="F101"/>
  <c r="G92"/>
  <c r="F92"/>
  <c r="G87"/>
  <c r="G86"/>
  <c r="F87"/>
  <c r="F86"/>
  <c r="G71"/>
  <c r="F71"/>
  <c r="G65"/>
  <c r="F65"/>
  <c r="G64"/>
  <c r="F64"/>
  <c r="G61"/>
  <c r="F61"/>
  <c r="G59"/>
  <c r="F59"/>
  <c r="G48"/>
  <c r="F48"/>
  <c r="G46"/>
  <c r="F46"/>
  <c r="G45"/>
  <c r="F45"/>
  <c r="G43"/>
  <c r="G97"/>
  <c r="G132"/>
  <c r="F43"/>
  <c r="F97"/>
  <c r="F132"/>
  <c r="G39"/>
  <c r="F39"/>
  <c r="G36"/>
  <c r="G40"/>
  <c r="G131"/>
  <c r="F36"/>
  <c r="F40"/>
  <c r="F131"/>
  <c r="G27"/>
  <c r="G26"/>
  <c r="G25"/>
  <c r="G24"/>
  <c r="F24"/>
  <c r="F28"/>
  <c r="G22"/>
  <c r="G28"/>
  <c r="E91" i="5"/>
  <c r="G91"/>
  <c r="D91"/>
  <c r="G90"/>
  <c r="F90"/>
  <c r="G89"/>
  <c r="F89"/>
  <c r="F91"/>
  <c r="F87"/>
  <c r="F93"/>
  <c r="E87"/>
  <c r="E93"/>
  <c r="D87"/>
  <c r="D93"/>
  <c r="F86"/>
  <c r="G85"/>
  <c r="F85"/>
  <c r="G74"/>
  <c r="E74"/>
  <c r="D74"/>
  <c r="G73"/>
  <c r="F73"/>
  <c r="G72"/>
  <c r="F72"/>
  <c r="F74"/>
  <c r="G67"/>
  <c r="E67"/>
  <c r="D67"/>
  <c r="G66"/>
  <c r="F66"/>
  <c r="F67"/>
  <c r="E63"/>
  <c r="G63"/>
  <c r="D63"/>
  <c r="G62"/>
  <c r="F62"/>
  <c r="G61"/>
  <c r="F61"/>
  <c r="G60"/>
  <c r="F60"/>
  <c r="G59"/>
  <c r="F59"/>
  <c r="G58"/>
  <c r="F58"/>
  <c r="F63"/>
  <c r="G55"/>
  <c r="E55"/>
  <c r="E68"/>
  <c r="D55"/>
  <c r="D68"/>
  <c r="D75"/>
  <c r="G54"/>
  <c r="F54"/>
  <c r="G53"/>
  <c r="F53"/>
  <c r="G52"/>
  <c r="F52"/>
  <c r="G51"/>
  <c r="F51"/>
  <c r="G50"/>
  <c r="F50"/>
  <c r="F55"/>
  <c r="F68"/>
  <c r="E45"/>
  <c r="G45"/>
  <c r="D45"/>
  <c r="G44"/>
  <c r="F44"/>
  <c r="G43"/>
  <c r="F43"/>
  <c r="F45"/>
  <c r="E39"/>
  <c r="G39"/>
  <c r="D39"/>
  <c r="G38"/>
  <c r="F38"/>
  <c r="G37"/>
  <c r="F37"/>
  <c r="F39"/>
  <c r="E34"/>
  <c r="G34"/>
  <c r="D34"/>
  <c r="G33"/>
  <c r="F33"/>
  <c r="F34"/>
  <c r="G30"/>
  <c r="E30"/>
  <c r="D30"/>
  <c r="D40"/>
  <c r="G29"/>
  <c r="F29"/>
  <c r="G28"/>
  <c r="F28"/>
  <c r="G27"/>
  <c r="F27"/>
  <c r="G26"/>
  <c r="F26"/>
  <c r="F30"/>
  <c r="G22"/>
  <c r="E22"/>
  <c r="D22"/>
  <c r="D46"/>
  <c r="D77"/>
  <c r="D94"/>
  <c r="G21"/>
  <c r="F21"/>
  <c r="G20"/>
  <c r="F20"/>
  <c r="G19"/>
  <c r="F19"/>
  <c r="G18"/>
  <c r="F18"/>
  <c r="F22"/>
  <c r="H119" i="3"/>
  <c r="G119"/>
  <c r="H112"/>
  <c r="H121"/>
  <c r="H100"/>
  <c r="H73"/>
  <c r="H102"/>
  <c r="H63"/>
  <c r="H54"/>
  <c r="H42"/>
  <c r="H19"/>
  <c r="H29"/>
  <c r="H44"/>
  <c r="F87" i="4"/>
  <c r="F65"/>
  <c r="F64"/>
  <c r="F61"/>
  <c r="F48"/>
  <c r="F46"/>
  <c r="F45"/>
  <c r="G127"/>
  <c r="F127"/>
  <c r="G126"/>
  <c r="F126"/>
  <c r="G31"/>
  <c r="F31"/>
  <c r="G138"/>
  <c r="G139"/>
  <c r="G140"/>
  <c r="G133"/>
  <c r="G132"/>
  <c r="G131"/>
  <c r="G134"/>
  <c r="G125"/>
  <c r="G124"/>
  <c r="G123"/>
  <c r="G122"/>
  <c r="G114"/>
  <c r="G118"/>
  <c r="G107"/>
  <c r="G101"/>
  <c r="G108"/>
  <c r="G92"/>
  <c r="G87"/>
  <c r="G86"/>
  <c r="G97"/>
  <c r="G71"/>
  <c r="G65"/>
  <c r="G64"/>
  <c r="G61"/>
  <c r="G59"/>
  <c r="G48"/>
  <c r="G46"/>
  <c r="G45"/>
  <c r="G43"/>
  <c r="G39"/>
  <c r="G36"/>
  <c r="G40"/>
  <c r="G27"/>
  <c r="G26"/>
  <c r="G25"/>
  <c r="G24"/>
  <c r="G28"/>
  <c r="G22"/>
  <c r="F91" i="2"/>
  <c r="E91"/>
  <c r="D91"/>
  <c r="G89"/>
  <c r="F89"/>
  <c r="F71" i="4"/>
  <c r="F59"/>
  <c r="F138"/>
  <c r="F125"/>
  <c r="F124"/>
  <c r="F122"/>
  <c r="F114"/>
  <c r="F118"/>
  <c r="F107"/>
  <c r="F133"/>
  <c r="F101"/>
  <c r="F92"/>
  <c r="F86"/>
  <c r="F39"/>
  <c r="F36"/>
  <c r="F40"/>
  <c r="F131"/>
  <c r="F24"/>
  <c r="E63" i="2"/>
  <c r="F43"/>
  <c r="G43"/>
  <c r="E45"/>
  <c r="G45"/>
  <c r="D45"/>
  <c r="F90"/>
  <c r="F86"/>
  <c r="F85"/>
  <c r="F87"/>
  <c r="F73"/>
  <c r="F72"/>
  <c r="F66"/>
  <c r="F67"/>
  <c r="F59"/>
  <c r="F61"/>
  <c r="F62"/>
  <c r="F58"/>
  <c r="F51"/>
  <c r="F52"/>
  <c r="F53"/>
  <c r="F54"/>
  <c r="F50"/>
  <c r="F44"/>
  <c r="F45"/>
  <c r="F38"/>
  <c r="F37"/>
  <c r="F33"/>
  <c r="F34"/>
  <c r="F27"/>
  <c r="F28"/>
  <c r="F29"/>
  <c r="F26"/>
  <c r="F19"/>
  <c r="F20"/>
  <c r="F21"/>
  <c r="F18"/>
  <c r="G29" i="3"/>
  <c r="G66" i="2"/>
  <c r="G100" i="3"/>
  <c r="G73"/>
  <c r="G63"/>
  <c r="G64"/>
  <c r="G54"/>
  <c r="G42"/>
  <c r="G44"/>
  <c r="G90" i="2"/>
  <c r="G85"/>
  <c r="G73"/>
  <c r="G72"/>
  <c r="G62"/>
  <c r="G61"/>
  <c r="G59"/>
  <c r="G58"/>
  <c r="G54"/>
  <c r="G53"/>
  <c r="G52"/>
  <c r="G51"/>
  <c r="G50"/>
  <c r="G44"/>
  <c r="G38"/>
  <c r="G37"/>
  <c r="G33"/>
  <c r="G29"/>
  <c r="G28"/>
  <c r="G27"/>
  <c r="G26"/>
  <c r="G21"/>
  <c r="G20"/>
  <c r="G19"/>
  <c r="G18"/>
  <c r="G91"/>
  <c r="D87"/>
  <c r="E74"/>
  <c r="D74"/>
  <c r="E67"/>
  <c r="D67"/>
  <c r="D63"/>
  <c r="E55"/>
  <c r="D55"/>
  <c r="E39"/>
  <c r="D39"/>
  <c r="G39"/>
  <c r="E34"/>
  <c r="G34"/>
  <c r="D34"/>
  <c r="E30"/>
  <c r="G30"/>
  <c r="D30"/>
  <c r="E22"/>
  <c r="D22"/>
  <c r="G112" i="3"/>
  <c r="G121"/>
  <c r="E87" i="2"/>
  <c r="G87"/>
  <c r="G67"/>
  <c r="F43" i="4"/>
  <c r="F28"/>
  <c r="F123"/>
  <c r="G60" i="2"/>
  <c r="F60"/>
  <c r="F97" i="4"/>
  <c r="F132"/>
  <c r="F134"/>
  <c r="D93" i="2"/>
  <c r="F93"/>
  <c r="E93"/>
  <c r="G74"/>
  <c r="F74"/>
  <c r="E68"/>
  <c r="E75"/>
  <c r="G63"/>
  <c r="F63"/>
  <c r="D68"/>
  <c r="D75"/>
  <c r="F55"/>
  <c r="G55"/>
  <c r="F39"/>
  <c r="D40"/>
  <c r="D46"/>
  <c r="E40"/>
  <c r="F30"/>
  <c r="G22"/>
  <c r="F22"/>
  <c r="F108" i="4"/>
  <c r="F139"/>
  <c r="F140"/>
  <c r="G93" i="2"/>
  <c r="G75"/>
  <c r="F68"/>
  <c r="F75"/>
  <c r="G68"/>
  <c r="F40"/>
  <c r="F46"/>
  <c r="G40"/>
  <c r="E46"/>
  <c r="E77"/>
  <c r="E94"/>
  <c r="D77"/>
  <c r="F77"/>
  <c r="F94"/>
  <c r="G46"/>
  <c r="D94"/>
  <c r="G77"/>
  <c r="G102" i="3"/>
  <c r="G123"/>
  <c r="H64"/>
  <c r="H123"/>
  <c r="H126"/>
  <c r="H130"/>
  <c r="G124"/>
  <c r="G126"/>
  <c r="G130"/>
  <c r="H123" i="8"/>
  <c r="H126"/>
  <c r="F134" i="7"/>
  <c r="G31"/>
  <c r="G108"/>
  <c r="G123"/>
  <c r="G134"/>
  <c r="G127"/>
  <c r="F31"/>
  <c r="F108"/>
  <c r="F123"/>
  <c r="F127"/>
  <c r="F139"/>
  <c r="F140"/>
  <c r="F40" i="5"/>
  <c r="F46"/>
  <c r="F77"/>
  <c r="F94"/>
  <c r="G93"/>
  <c r="E75"/>
  <c r="G75"/>
  <c r="G68"/>
  <c r="F75"/>
  <c r="E40"/>
  <c r="G87"/>
  <c r="H130" i="8"/>
  <c r="G124"/>
  <c r="G126"/>
  <c r="G130"/>
  <c r="G139" i="7"/>
  <c r="G140"/>
  <c r="G40" i="5"/>
  <c r="E46"/>
  <c r="E77"/>
  <c r="G46"/>
  <c r="E94"/>
  <c r="G77"/>
</calcChain>
</file>

<file path=xl/sharedStrings.xml><?xml version="1.0" encoding="utf-8"?>
<sst xmlns="http://schemas.openxmlformats.org/spreadsheetml/2006/main" count="733" uniqueCount="318">
  <si>
    <t>(dalam rupiah penuh dan persen)</t>
  </si>
  <si>
    <t>URAIAN</t>
  </si>
  <si>
    <t>(Rp)</t>
  </si>
  <si>
    <t>ASET</t>
  </si>
  <si>
    <t>Kas</t>
  </si>
  <si>
    <t>Kas di Kas Daerah</t>
  </si>
  <si>
    <t xml:space="preserve">Kas di Bendahara Pengeluaran </t>
  </si>
  <si>
    <t>Kas di Bendahara Penerimaan</t>
  </si>
  <si>
    <t>Piutang</t>
  </si>
  <si>
    <t>Piutang Pajak</t>
  </si>
  <si>
    <t>Piutang Retribusi</t>
  </si>
  <si>
    <t>Piutang Lainnya</t>
  </si>
  <si>
    <t>Persediaan</t>
  </si>
  <si>
    <t>Jumlah Aset Lancar</t>
  </si>
  <si>
    <t>Investasi Nonpermanen</t>
  </si>
  <si>
    <t>Jumlah Investasi Nonpermanen</t>
  </si>
  <si>
    <t>Investasi Permanen</t>
  </si>
  <si>
    <t>Penyertaan Modal Pemerintah Daerah</t>
  </si>
  <si>
    <t>Jumlah Investasi Permanen</t>
  </si>
  <si>
    <t>Jumlah Investasi Jangka Panjang</t>
  </si>
  <si>
    <t>Tanah</t>
  </si>
  <si>
    <t>Peralatan dan Mesin</t>
  </si>
  <si>
    <t>Gedung dan Bangunan</t>
  </si>
  <si>
    <t>Jalan, Irigasi dan Jaringan</t>
  </si>
  <si>
    <t>Aset Tetap Lainnya</t>
  </si>
  <si>
    <t>Konstruksi dalam Pengerjaan</t>
  </si>
  <si>
    <t>Aset Tak Berwujud</t>
  </si>
  <si>
    <t>Kemitraan Dengan Pihak Ketiga</t>
  </si>
  <si>
    <t>Aset Lain-lain</t>
  </si>
  <si>
    <t>Jumlah Aset Lainnya</t>
  </si>
  <si>
    <t>JUMLAH ASET</t>
  </si>
  <si>
    <t>Kewajiban Jangka Pendek</t>
  </si>
  <si>
    <t>Utang Perhitungan Fihak Ketiga (PFK)</t>
  </si>
  <si>
    <t>Jumlah Kewajiban Jangka Pendek</t>
  </si>
  <si>
    <t>Kewajiban Jangka Panjang</t>
  </si>
  <si>
    <t>Jumlah Kewajiban Jangka Panjang</t>
  </si>
  <si>
    <t>Jumlah Kewajiban</t>
  </si>
  <si>
    <t>Ekuitas Dana Lancar</t>
  </si>
  <si>
    <t>Sisa Lebih Pembiayaan Anggaran (SiLPA)</t>
  </si>
  <si>
    <t>Cadangan Piutang</t>
  </si>
  <si>
    <t>Cadangan Persediaan</t>
  </si>
  <si>
    <t>Jumlah Ekuitas Dana Lancar</t>
  </si>
  <si>
    <t>Ekuitas Dana Investasi</t>
  </si>
  <si>
    <t>Diinvestasikan dalam Investasi Jangka Panjang</t>
  </si>
  <si>
    <t>Diinvestasikan dalam Aset Lainnya</t>
  </si>
  <si>
    <t>Jumlah Ekuitas Dana Investasi</t>
  </si>
  <si>
    <t>Ekuitas Dana Cadangan</t>
  </si>
  <si>
    <t>Jumlah Ekuitas Dana</t>
  </si>
  <si>
    <t>JUMLAH KEWAJIBAN &amp; EKUITAS DANA</t>
  </si>
  <si>
    <t>PEMERINTAH KABUPATEN PATI</t>
  </si>
  <si>
    <t>Piutang Dana Bagi Hasil</t>
  </si>
  <si>
    <t>Bagian Lancar Tagihan Penjualan Angsuran</t>
  </si>
  <si>
    <t>Bagian Lancar Tuntutan Ganti Rugi</t>
  </si>
  <si>
    <t>Kas di Badan Layanan Umum Daerah</t>
  </si>
  <si>
    <t xml:space="preserve">Investasi Non Permanen Lainnya </t>
  </si>
  <si>
    <t>Diinvestasikan dalam Aset Tetap</t>
  </si>
  <si>
    <t>Realisasi</t>
  </si>
  <si>
    <t>%</t>
  </si>
  <si>
    <t>PENDAPATAN ASLI DAERAH</t>
  </si>
  <si>
    <t>Hasil Pengelolaan Kekayaan Daerah yang Dipisahkan</t>
  </si>
  <si>
    <t>Lain-lain Pendapatan Asli Daerah yang Sah</t>
  </si>
  <si>
    <t>Jumlah Pendapatan Asli Daerah</t>
  </si>
  <si>
    <t>PENDAPATAN TRANSFER</t>
  </si>
  <si>
    <t>Dana Bagi Hasil Pajak</t>
  </si>
  <si>
    <t>Dana Bagi Hasil Sumber Daya Alam</t>
  </si>
  <si>
    <t>Dana Alokasi Umum</t>
  </si>
  <si>
    <t>Dana Alokasi Khusus</t>
  </si>
  <si>
    <t>Jumlah Pendapatan Transfer - Dana Perimbangan</t>
  </si>
  <si>
    <t>Dana Penyesuaian</t>
  </si>
  <si>
    <t>Jumlah Pendapatan Transfer - Pemerintah Pusat lainnya</t>
  </si>
  <si>
    <t>Pendapatan Bagi Hasil Pajak</t>
  </si>
  <si>
    <t>Pendapatan Bagi Hasil Lainnya</t>
  </si>
  <si>
    <t>Jumlah Pendapatan Transfer - Pemerintah Provinsi</t>
  </si>
  <si>
    <t>Jumlah Pendapatan Transfer</t>
  </si>
  <si>
    <t>LAIN-LAIN PENDAPATAN YANG SAH</t>
  </si>
  <si>
    <t>Pendapatan Lainnya</t>
  </si>
  <si>
    <t>Jumlah Lain-lain Pendapatan yang Sah</t>
  </si>
  <si>
    <t>JUMLAH PENDAPATAN DAERAH</t>
  </si>
  <si>
    <t>BELANJA OPERASI</t>
  </si>
  <si>
    <t>Belanja Pegawai</t>
  </si>
  <si>
    <t xml:space="preserve">Belanja Barang </t>
  </si>
  <si>
    <t>Belanja Hibah</t>
  </si>
  <si>
    <t>Belanja Bantuan Sosial</t>
  </si>
  <si>
    <t>Belanja Bantuan Keuangan</t>
  </si>
  <si>
    <t>Jumlah Belanja Operasi</t>
  </si>
  <si>
    <t>BELANJA MODAL</t>
  </si>
  <si>
    <t>Belanja Modal Tanah</t>
  </si>
  <si>
    <t>Belanja Modal Peralatan dan Mesin</t>
  </si>
  <si>
    <t>Belanja Modal Gedung dan Bangunan</t>
  </si>
  <si>
    <t>Belanja Modal Jalan, Irigasi, dan Jaringan</t>
  </si>
  <si>
    <t>Belanja Modal Aset Tetap Lainnya</t>
  </si>
  <si>
    <t>Jumlah Belanja Modal</t>
  </si>
  <si>
    <t>BELANJA TAK TERDUGA</t>
  </si>
  <si>
    <t>Belanja Tak Terduga</t>
  </si>
  <si>
    <t>Jumlah Belanja Tak Terduga</t>
  </si>
  <si>
    <t>TRANSFER</t>
  </si>
  <si>
    <t>Bagi Hasil Pajak</t>
  </si>
  <si>
    <t>Bagi Hasil Retribusi</t>
  </si>
  <si>
    <t>Bagi Hasil Pendapatan Lainnya</t>
  </si>
  <si>
    <t>JUMLAH TRANSFER</t>
  </si>
  <si>
    <t>JUMLAH BELANJA DAN TRANSFER</t>
  </si>
  <si>
    <t>Penggunaan SiLPA Tahun Lalu</t>
  </si>
  <si>
    <t>Penerimaan Piutang Daerah</t>
  </si>
  <si>
    <t>Jumlah Penerimaan Daerah</t>
  </si>
  <si>
    <t>Pembentukan Dana Cadangan</t>
  </si>
  <si>
    <t>Pemberian Pinjaman Daerah</t>
  </si>
  <si>
    <t>Jumlah Pengeluaran Daerah</t>
  </si>
  <si>
    <t>LAPORAN ARUS KAS</t>
  </si>
  <si>
    <t>ARUS KAS DARI AKTIVITAS OPERASI</t>
  </si>
  <si>
    <t>ARUS KAS MASUK</t>
  </si>
  <si>
    <t>Pendapatan Pajak Daerah</t>
  </si>
  <si>
    <t>Pendapatan Retribusi Daerah</t>
  </si>
  <si>
    <t>Lain-lain PAD yang Sah</t>
  </si>
  <si>
    <t>Belanja Barang dan Jasa</t>
  </si>
  <si>
    <t>Bunga</t>
  </si>
  <si>
    <t>Subsidi</t>
  </si>
  <si>
    <t>Hibah</t>
  </si>
  <si>
    <t>Bantuan Sosial</t>
  </si>
  <si>
    <t>ARUS KAS BERSIH DARI AKTIVITAS OPERASI</t>
  </si>
  <si>
    <t>ARUS KAS DARI AKTIVITAS INVESTASI ASET NON KEUANGAN</t>
  </si>
  <si>
    <t>Pendapatan Penjualan atas Tanah</t>
  </si>
  <si>
    <t>Pendapatan Penjualan atas Peralatan dan Mesin</t>
  </si>
  <si>
    <t>Pendapatan Penjualan atas Gedung dan Bangunan</t>
  </si>
  <si>
    <t>Pendapatan Penjualan atas Jalan, Irigasi, dan Jaringan</t>
  </si>
  <si>
    <t>Pendapatan Penjualan atas Aset Tetap Lainnya</t>
  </si>
  <si>
    <t>Pendapatan Penjualan atas Aset Lainnya</t>
  </si>
  <si>
    <t>Belanja Tanah</t>
  </si>
  <si>
    <t>Belanja Peralatan dan Mesin</t>
  </si>
  <si>
    <t>Belanja Gedung dan Bangunan</t>
  </si>
  <si>
    <t>Belanja Jalan, Irigasi, dan Jaringan</t>
  </si>
  <si>
    <t>Belanja Aset Tetap Lainnya</t>
  </si>
  <si>
    <t>Belanja Aset Lainnya</t>
  </si>
  <si>
    <t>ARUS KAS BERSIH DARI AKTIVITAS INVESTASI ASET NON KEUANGAN</t>
  </si>
  <si>
    <t>ARUS KAS DARI AKTIVITAS PEMBIAYAAN</t>
  </si>
  <si>
    <t>Penyertaan Modal Pemerintah Daerah (PMPD)</t>
  </si>
  <si>
    <t>ARUS KAS BERSIH DARI AKTIVITAS PEMBIAYAAN</t>
  </si>
  <si>
    <t>ARUS KAS DARI AKTIVITAS NON ANGGARAN</t>
  </si>
  <si>
    <t>ARUS KAS BERSIH DARI AKTIVITAS NON ANGGARAN</t>
  </si>
  <si>
    <t>KENAIKAN (PENURUNAN) KAS BERSIH</t>
  </si>
  <si>
    <t>SALDO AWAL KAS DI BUD</t>
  </si>
  <si>
    <t>SALDO AKHIR KAS DI BUD</t>
  </si>
  <si>
    <t>KAS DI BENDAHARA PENGELUARAN</t>
  </si>
  <si>
    <t>KAS DI BENDAHARA PENERIMAAN</t>
  </si>
  <si>
    <t xml:space="preserve">SALDO AKHIR KAS </t>
  </si>
  <si>
    <t>Pinjaman Dalam Negeri Lainnya</t>
  </si>
  <si>
    <t>Penerimaan Kembali Penyertaan Modal (Investasi) Daerah</t>
  </si>
  <si>
    <t>Pembayaran Pokok Pinjaman Dalam Negeri - Pemerintah Provinsi</t>
  </si>
  <si>
    <t>Pembayaran Pokok Pinjaman Dalam Negeri - Lembaga Keuangan Bukan Bank</t>
  </si>
  <si>
    <t>Penerimaan Perhitungan Fihak Ketiga (PFK)</t>
  </si>
  <si>
    <t>Pengeluaran Perhitungan Fihak Ketiga (PFK)</t>
  </si>
  <si>
    <t>Pencairan Dana Cadangan</t>
  </si>
  <si>
    <t>Pendapatan yang ditangguhkan</t>
  </si>
  <si>
    <t>KAS DI  BLUD</t>
  </si>
  <si>
    <t xml:space="preserve">ARUS KAS KELUAR </t>
  </si>
  <si>
    <t xml:space="preserve">ARUS KAS MASUK </t>
  </si>
  <si>
    <t xml:space="preserve">Jumlah Arus Kas Masuk </t>
  </si>
  <si>
    <t xml:space="preserve">Jumlah Arus Kas Keluar </t>
  </si>
  <si>
    <t>Diinvestasikan dalam Dana Cadangan</t>
  </si>
  <si>
    <t>Jumlah Ekuitas Dana Cadangan</t>
  </si>
  <si>
    <t>Penerimaan Kembali Pemberian Pinjaman Daerah</t>
  </si>
  <si>
    <t>PEMBIAYAAN NETTO</t>
  </si>
  <si>
    <t>LAPORAN REALISASI ANGGARAN</t>
  </si>
  <si>
    <t>Lampiran I :</t>
  </si>
  <si>
    <t>JUMLAH (Rp)</t>
  </si>
  <si>
    <t>BERTAMBAH/(BERKURANG)</t>
  </si>
  <si>
    <t>Anggaran Setelah Perubahan</t>
  </si>
  <si>
    <t>NOMOR URUT</t>
  </si>
  <si>
    <t>PENDAPATAN</t>
  </si>
  <si>
    <t>Pendapatan Hasil Pengelolaan Kekayaan Daerah yang Dipisahkan</t>
  </si>
  <si>
    <t>2.</t>
  </si>
  <si>
    <t>1.2.</t>
  </si>
  <si>
    <t>1.2.1</t>
  </si>
  <si>
    <t>1.1</t>
  </si>
  <si>
    <t>1.1.1</t>
  </si>
  <si>
    <t>1.1.2</t>
  </si>
  <si>
    <t>1.1.3</t>
  </si>
  <si>
    <t>1.1.4</t>
  </si>
  <si>
    <t>1.2.2</t>
  </si>
  <si>
    <t>1.2.3</t>
  </si>
  <si>
    <t>Transfer Pemerintah Pusat - Dana Perimbangan</t>
  </si>
  <si>
    <t>Dana Bagi Hasil Bukan Pajak (Sumber Daya Alam)</t>
  </si>
  <si>
    <t>1.2.1.2</t>
  </si>
  <si>
    <t>1.2.1.3</t>
  </si>
  <si>
    <t>1.2.1.4</t>
  </si>
  <si>
    <t>Transfer Pemerintah Pusat - Lainnya</t>
  </si>
  <si>
    <t>1.2.2.2</t>
  </si>
  <si>
    <t>1.2.3.1</t>
  </si>
  <si>
    <t>1.2.3.2</t>
  </si>
  <si>
    <t>1.2.1.1</t>
  </si>
  <si>
    <t>1.3.</t>
  </si>
  <si>
    <t>1.3.3</t>
  </si>
  <si>
    <t>BELANJA</t>
  </si>
  <si>
    <t>2.1</t>
  </si>
  <si>
    <t>2.1.1</t>
  </si>
  <si>
    <t>2.1.2</t>
  </si>
  <si>
    <t>2.1.5</t>
  </si>
  <si>
    <t>2.1.6</t>
  </si>
  <si>
    <t>2.1.7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</si>
  <si>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</si>
  <si>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</si>
  <si>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</si>
  <si>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</si>
  <si>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</si>
  <si>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</si>
  <si>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</si>
  <si>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</si>
  <si>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2.4</t>
  </si>
  <si>
    <t>2.4.1</t>
  </si>
  <si>
    <t>2.4.1.1</t>
  </si>
  <si>
    <t>2.4.1.2</t>
  </si>
  <si>
    <t>TRANSFER BAGI HASIL KE DESA</t>
  </si>
  <si>
    <t>SURPLUS/ (DEFISIT)</t>
  </si>
  <si>
    <t>JUMLAH BELANJA</t>
  </si>
  <si>
    <t>PEMBIAYAAN</t>
  </si>
  <si>
    <t>3.1</t>
  </si>
  <si>
    <t>3.2</t>
  </si>
  <si>
    <t>3.1.1</t>
  </si>
  <si>
    <t>3.1.5</t>
  </si>
  <si>
    <t>3.2.2</t>
  </si>
  <si>
    <t>SISA LEBIH PEMBIAYAAN ANGGARAN (SILPA)</t>
  </si>
  <si>
    <t>PENERIMAAN DAERAH</t>
  </si>
  <si>
    <t>PENGELUARAN DAERAH</t>
  </si>
  <si>
    <t>NERACA</t>
  </si>
  <si>
    <t>Tanah Kantor</t>
  </si>
  <si>
    <t>Tanah Sarana Stadion Olahraga</t>
  </si>
  <si>
    <t>Tanah Perumahan</t>
  </si>
  <si>
    <t>Tanah Petanian</t>
  </si>
  <si>
    <t>Tanah Perkebunan</t>
  </si>
  <si>
    <t>Tanah Perikanan</t>
  </si>
  <si>
    <t>Tanah Peternakan</t>
  </si>
  <si>
    <t>Tanah Perkampungan</t>
  </si>
  <si>
    <t>Tanah Pergudangan/Tempat Penimbunan Material Bahan Baku</t>
  </si>
  <si>
    <t>Tanah Pemakaman</t>
  </si>
  <si>
    <t>Alat-alat Bengkel</t>
  </si>
  <si>
    <t>Alat-alat Pengolahan Pertanian dan peternakan</t>
  </si>
  <si>
    <t>Alat-alat Ukur</t>
  </si>
  <si>
    <t>Alat-alat Kedokteran</t>
  </si>
  <si>
    <t>Alat-alat Laboratorium</t>
  </si>
  <si>
    <t>Gedung Kantor</t>
  </si>
  <si>
    <t>Gedung Rumah Jabatan</t>
  </si>
  <si>
    <t>Gedung Rumah Dinas</t>
  </si>
  <si>
    <t>Gedung Gudang</t>
  </si>
  <si>
    <t>Bangunan Bersejarah</t>
  </si>
  <si>
    <t>Bangunan Monumen</t>
  </si>
  <si>
    <t>Tugu Peringatan</t>
  </si>
  <si>
    <t>Gedung dan Bangunan Lainnya</t>
  </si>
  <si>
    <t>Jaringan Air</t>
  </si>
  <si>
    <t>Penerangan Jalan, Taman dan Hutan Kota</t>
  </si>
  <si>
    <t>Instalasi Listrik dan Telepon</t>
  </si>
  <si>
    <t>Buku dan Kepustakaan</t>
  </si>
  <si>
    <t>Barang Bercorak Kesenian, Kebudayaan</t>
  </si>
  <si>
    <t>Hewan, Ternak dan Tanaman</t>
  </si>
  <si>
    <t>Jumlah Aset Tetap</t>
  </si>
  <si>
    <t>Dana Cadangan</t>
  </si>
  <si>
    <t>Jumlah Dana Cadangan</t>
  </si>
  <si>
    <t>Lampiran I Perda Pertanggungjawaban - LAPORAN REALISASI ANGGARAN</t>
  </si>
  <si>
    <t>Halaman 1</t>
  </si>
  <si>
    <t>Halaman 2</t>
  </si>
  <si>
    <t>Lampiran II Perda Pertanggungjawaban - NERACA</t>
  </si>
  <si>
    <t>Lampiran II :</t>
  </si>
  <si>
    <t>Lampiran III Perda Pertanggungjawaban - LAPORAN ARUS KAS</t>
  </si>
  <si>
    <t>ASET LANCAR</t>
  </si>
  <si>
    <t>INVESTASI JANGKA PANJANG</t>
  </si>
  <si>
    <t>ASET TETAP</t>
  </si>
  <si>
    <t>KEWAJIAN DAN EKUITAS DANA</t>
  </si>
  <si>
    <t>KEWAJIBAN</t>
  </si>
  <si>
    <t>EKUITAS DANA</t>
  </si>
  <si>
    <t>Lampiran III :</t>
  </si>
  <si>
    <t>31 DESEMBER 2012</t>
  </si>
  <si>
    <t>1.3.1</t>
  </si>
  <si>
    <t>Pendapatan Hibah</t>
  </si>
  <si>
    <t>BUPATI PATI</t>
  </si>
  <si>
    <t>HARYANTO</t>
  </si>
  <si>
    <t xml:space="preserve">Pendapatan Hibah </t>
  </si>
  <si>
    <t>Penyisihan Piutang Tidak Tertagih</t>
  </si>
  <si>
    <t>Piutang netto</t>
  </si>
  <si>
    <t>Tanah Sarana Kesehatan</t>
  </si>
  <si>
    <t>Tanah Sarana Pendidikan</t>
  </si>
  <si>
    <t>Tanah Sarana Sosial</t>
  </si>
  <si>
    <t>Tanah Sarana Umum</t>
  </si>
  <si>
    <t>Alat-alat Berat</t>
  </si>
  <si>
    <t>Alat-alat Angkutan</t>
  </si>
  <si>
    <t>Alat-alat Kantor dan Rumah Tangga</t>
  </si>
  <si>
    <t>Alat-alat Studio dan Alat Komunikasi</t>
  </si>
  <si>
    <t>Alat-alat Keamanan</t>
  </si>
  <si>
    <t>Jalan dan Jembatan</t>
  </si>
  <si>
    <t>DANA CADANGAN</t>
  </si>
  <si>
    <t>ASET LAINNYA</t>
  </si>
  <si>
    <t>Halaman 3</t>
  </si>
  <si>
    <t>Halaman 4</t>
  </si>
  <si>
    <t>Halaman 5</t>
  </si>
  <si>
    <t>Halaman 6</t>
  </si>
  <si>
    <t>Tanggal :                        2014</t>
  </si>
  <si>
    <t>Nomor  :          Tahun 2014</t>
  </si>
  <si>
    <t>TAHUN ANGGARAN 2013</t>
  </si>
  <si>
    <t>Pembayaran Pokok Utang</t>
  </si>
  <si>
    <t>3.2.3</t>
  </si>
  <si>
    <t>Per 31 Desember 2013 dan 2012</t>
  </si>
  <si>
    <t>31 DESEMBER 2013</t>
  </si>
  <si>
    <t>Belanja Dibayar Dimuka</t>
  </si>
  <si>
    <t>Cadangan Belanja Dibayar Dimuka</t>
  </si>
  <si>
    <t>Untuk Tahun-tahun yang berakhir pada tanggal 31 Desember 2013 dan 2012</t>
  </si>
  <si>
    <t>Saldo Kas BLUD  TA 2013</t>
  </si>
  <si>
    <t>Saldo Sisa UP TA.2012</t>
  </si>
  <si>
    <t>Saldo Sisa UP TA 2012</t>
  </si>
  <si>
    <t>Saldo Sisa BLUD TA. 2013</t>
  </si>
  <si>
    <t>Koreksi Akumulasi Pembulatan Bunga Deposito TA.2012</t>
  </si>
  <si>
    <t>Peraturan Daerah</t>
  </si>
  <si>
    <t>Pati, 28 Juni 2014</t>
  </si>
  <si>
    <t>TTD.</t>
  </si>
  <si>
    <t>BUPATI PATI,</t>
  </si>
  <si>
    <t>Salinan sesuai dengan aslinya</t>
  </si>
  <si>
    <t>KEPALA BAGIAN HUKUM</t>
  </si>
  <si>
    <t>SITI SUBIATI, SH</t>
  </si>
  <si>
    <t>Penata Tingkat I</t>
  </si>
  <si>
    <t>NIP. 19720424 199703 2 010</t>
  </si>
  <si>
    <t>Nomor   :   1  Tahun 2014</t>
  </si>
  <si>
    <t>Tanggal : 28 Juni     2014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</si>
</sst>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7" formatCode="[$-F800]dddd\,\ mmmm\ dd\,\ yyyy"/>
  </numFmts>
  <fonts count="31">
    <font>
      <sz val="11"/>
      <color theme="1"/>
      <name val="Calibri"/>
      <family val="2"/>
      <charset val="1"/>
      <scheme val="minor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3"/>
      <name val="Arial"/>
      <family val="2"/>
    </font>
    <font>
      <sz val="8"/>
      <color indexed="8"/>
      <name val="Tahoma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349">
    <xf numFmtId="0" fontId="0" fillId="0" borderId="0" xfId="0"/>
    <xf numFmtId="0" fontId="4" fillId="0" borderId="0" xfId="0" applyFont="1" applyFill="1" applyBorder="1" applyAlignment="1">
      <alignment vertical="center"/>
    </xf>
    <xf numFmtId="39" fontId="4" fillId="0" borderId="1" xfId="5" applyNumberFormat="1" applyFont="1" applyFill="1" applyBorder="1"/>
    <xf numFmtId="39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/>
    <xf numFmtId="39" fontId="4" fillId="0" borderId="0" xfId="5" applyNumberFormat="1" applyFont="1" applyFill="1"/>
    <xf numFmtId="39" fontId="4" fillId="0" borderId="0" xfId="0" applyNumberFormat="1" applyFont="1" applyFill="1"/>
    <xf numFmtId="39" fontId="4" fillId="0" borderId="0" xfId="3" applyNumberFormat="1" applyFont="1" applyFill="1"/>
    <xf numFmtId="39" fontId="4" fillId="0" borderId="1" xfId="0" applyNumberFormat="1" applyFont="1" applyFill="1" applyBorder="1"/>
    <xf numFmtId="39" fontId="4" fillId="0" borderId="3" xfId="0" applyNumberFormat="1" applyFont="1" applyFill="1" applyBorder="1"/>
    <xf numFmtId="39" fontId="4" fillId="0" borderId="1" xfId="3" applyNumberFormat="1" applyFont="1" applyFill="1" applyBorder="1" applyAlignment="1">
      <alignment horizontal="right"/>
    </xf>
    <xf numFmtId="39" fontId="4" fillId="0" borderId="3" xfId="3" applyNumberFormat="1" applyFont="1" applyFill="1" applyBorder="1" applyAlignment="1">
      <alignment horizontal="right"/>
    </xf>
    <xf numFmtId="39" fontId="15" fillId="0" borderId="0" xfId="0" applyNumberFormat="1" applyFont="1" applyFill="1" applyBorder="1" applyAlignment="1">
      <alignment horizontal="right" vertical="top"/>
    </xf>
    <xf numFmtId="39" fontId="15" fillId="0" borderId="1" xfId="0" applyNumberFormat="1" applyFont="1" applyFill="1" applyBorder="1" applyAlignment="1">
      <alignment horizontal="right" vertical="top"/>
    </xf>
    <xf numFmtId="39" fontId="15" fillId="0" borderId="3" xfId="0" applyNumberFormat="1" applyFont="1" applyFill="1" applyBorder="1" applyAlignment="1">
      <alignment horizontal="right" vertical="top"/>
    </xf>
    <xf numFmtId="39" fontId="4" fillId="0" borderId="3" xfId="0" applyNumberFormat="1" applyFont="1" applyFill="1" applyBorder="1" applyAlignment="1">
      <alignment horizontal="right"/>
    </xf>
    <xf numFmtId="39" fontId="17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2" xfId="0" applyFill="1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2" xfId="5" applyFont="1" applyFill="1" applyBorder="1"/>
    <xf numFmtId="0" fontId="4" fillId="0" borderId="6" xfId="5" applyFont="1" applyFill="1" applyBorder="1"/>
    <xf numFmtId="0" fontId="23" fillId="0" borderId="7" xfId="0" applyNumberFormat="1" applyFont="1" applyFill="1" applyBorder="1" applyAlignment="1">
      <alignment horizontal="center" vertical="center"/>
    </xf>
    <xf numFmtId="0" fontId="4" fillId="0" borderId="7" xfId="3" applyNumberFormat="1" applyFont="1" applyFill="1" applyBorder="1" applyAlignment="1">
      <alignment horizontal="center" vertical="center"/>
    </xf>
    <xf numFmtId="0" fontId="4" fillId="0" borderId="7" xfId="5" applyNumberFormat="1" applyFon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4" fillId="0" borderId="9" xfId="5" applyNumberFormat="1" applyFont="1" applyFill="1" applyBorder="1" applyAlignment="1">
      <alignment horizontal="center" vertical="center"/>
    </xf>
    <xf numFmtId="0" fontId="4" fillId="0" borderId="10" xfId="5" applyNumberFormat="1" applyFont="1" applyFill="1" applyBorder="1" applyAlignment="1">
      <alignment horizontal="center" vertical="center"/>
    </xf>
    <xf numFmtId="0" fontId="4" fillId="0" borderId="8" xfId="3" applyNumberFormat="1" applyFont="1" applyFill="1" applyBorder="1" applyAlignment="1">
      <alignment horizontal="center" vertical="center"/>
    </xf>
    <xf numFmtId="0" fontId="4" fillId="0" borderId="8" xfId="5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5" applyFont="1" applyFill="1" applyBorder="1"/>
    <xf numFmtId="0" fontId="4" fillId="0" borderId="11" xfId="5" applyFont="1" applyFill="1" applyBorder="1"/>
    <xf numFmtId="164" fontId="4" fillId="0" borderId="1" xfId="3" applyNumberFormat="1" applyFont="1" applyFill="1" applyBorder="1"/>
    <xf numFmtId="39" fontId="4" fillId="0" borderId="1" xfId="3" applyNumberFormat="1" applyFont="1" applyFill="1" applyBorder="1"/>
    <xf numFmtId="0" fontId="5" fillId="0" borderId="4" xfId="5" applyFont="1" applyFill="1" applyBorder="1"/>
    <xf numFmtId="0" fontId="4" fillId="0" borderId="4" xfId="5" applyFont="1" applyFill="1" applyBorder="1"/>
    <xf numFmtId="39" fontId="15" fillId="0" borderId="1" xfId="0" applyNumberFormat="1" applyFont="1" applyFill="1" applyBorder="1" applyAlignment="1">
      <alignment horizontal="right"/>
    </xf>
    <xf numFmtId="0" fontId="5" fillId="0" borderId="4" xfId="5" applyFont="1" applyFill="1" applyBorder="1" applyAlignment="1"/>
    <xf numFmtId="0" fontId="10" fillId="0" borderId="11" xfId="5" applyFont="1" applyFill="1" applyBorder="1" applyAlignment="1"/>
    <xf numFmtId="164" fontId="5" fillId="0" borderId="7" xfId="3" applyNumberFormat="1" applyFont="1" applyFill="1" applyBorder="1"/>
    <xf numFmtId="39" fontId="5" fillId="0" borderId="7" xfId="3" applyNumberFormat="1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11" xfId="0" applyFill="1" applyBorder="1"/>
    <xf numFmtId="0" fontId="10" fillId="0" borderId="11" xfId="5" applyFont="1" applyFill="1" applyBorder="1" applyAlignment="1">
      <alignment horizontal="left" vertical="center" wrapText="1"/>
    </xf>
    <xf numFmtId="164" fontId="4" fillId="0" borderId="0" xfId="3" applyNumberFormat="1" applyFont="1" applyFill="1"/>
    <xf numFmtId="39" fontId="4" fillId="0" borderId="12" xfId="5" applyNumberFormat="1" applyFont="1" applyFill="1" applyBorder="1"/>
    <xf numFmtId="164" fontId="10" fillId="0" borderId="13" xfId="3" applyNumberFormat="1" applyFont="1" applyFill="1" applyBorder="1"/>
    <xf numFmtId="39" fontId="10" fillId="0" borderId="13" xfId="3" applyNumberFormat="1" applyFont="1" applyFill="1" applyBorder="1"/>
    <xf numFmtId="164" fontId="4" fillId="0" borderId="13" xfId="3" applyNumberFormat="1" applyFont="1" applyFill="1" applyBorder="1"/>
    <xf numFmtId="0" fontId="10" fillId="0" borderId="11" xfId="5" applyFont="1" applyFill="1" applyBorder="1" applyAlignment="1">
      <alignment wrapText="1"/>
    </xf>
    <xf numFmtId="164" fontId="10" fillId="0" borderId="1" xfId="3" applyNumberFormat="1" applyFont="1" applyFill="1" applyBorder="1"/>
    <xf numFmtId="39" fontId="10" fillId="0" borderId="1" xfId="3" applyNumberFormat="1" applyFont="1" applyFill="1" applyBorder="1"/>
    <xf numFmtId="0" fontId="4" fillId="0" borderId="4" xfId="5" applyFont="1" applyFill="1" applyBorder="1" applyAlignment="1">
      <alignment horizontal="left" wrapText="1"/>
    </xf>
    <xf numFmtId="39" fontId="4" fillId="0" borderId="12" xfId="3" applyNumberFormat="1" applyFont="1" applyFill="1" applyBorder="1"/>
    <xf numFmtId="164" fontId="9" fillId="0" borderId="13" xfId="3" applyNumberFormat="1" applyFont="1" applyFill="1" applyBorder="1"/>
    <xf numFmtId="39" fontId="9" fillId="0" borderId="13" xfId="3" applyNumberFormat="1" applyFont="1" applyFill="1" applyBorder="1"/>
    <xf numFmtId="0" fontId="4" fillId="0" borderId="11" xfId="5" applyFont="1" applyFill="1" applyBorder="1" applyAlignment="1">
      <alignment wrapText="1"/>
    </xf>
    <xf numFmtId="0" fontId="10" fillId="0" borderId="11" xfId="5" applyFont="1" applyFill="1" applyBorder="1" applyAlignment="1">
      <alignment vertical="center" wrapText="1"/>
    </xf>
    <xf numFmtId="39" fontId="9" fillId="0" borderId="1" xfId="3" applyNumberFormat="1" applyFont="1" applyFill="1" applyBorder="1"/>
    <xf numFmtId="164" fontId="9" fillId="0" borderId="1" xfId="3" applyNumberFormat="1" applyFont="1" applyFill="1" applyBorder="1"/>
    <xf numFmtId="164" fontId="10" fillId="0" borderId="14" xfId="3" applyNumberFormat="1" applyFont="1" applyFill="1" applyBorder="1"/>
    <xf numFmtId="39" fontId="10" fillId="0" borderId="14" xfId="3" applyNumberFormat="1" applyFont="1" applyFill="1" applyBorder="1"/>
    <xf numFmtId="164" fontId="4" fillId="0" borderId="14" xfId="3" applyNumberFormat="1" applyFont="1" applyFill="1" applyBorder="1"/>
    <xf numFmtId="0" fontId="5" fillId="0" borderId="11" xfId="5" applyFont="1" applyFill="1" applyBorder="1"/>
    <xf numFmtId="164" fontId="4" fillId="0" borderId="7" xfId="3" applyNumberFormat="1" applyFont="1" applyFill="1" applyBorder="1"/>
    <xf numFmtId="164" fontId="5" fillId="0" borderId="1" xfId="3" applyNumberFormat="1" applyFont="1" applyFill="1" applyBorder="1"/>
    <xf numFmtId="39" fontId="5" fillId="0" borderId="1" xfId="3" applyNumberFormat="1" applyFont="1" applyFill="1" applyBorder="1"/>
    <xf numFmtId="39" fontId="4" fillId="0" borderId="3" xfId="5" applyNumberFormat="1" applyFont="1" applyFill="1" applyBorder="1"/>
    <xf numFmtId="0" fontId="10" fillId="0" borderId="11" xfId="5" applyFont="1" applyFill="1" applyBorder="1"/>
    <xf numFmtId="0" fontId="0" fillId="0" borderId="7" xfId="0" applyFill="1" applyBorder="1" applyAlignment="1">
      <alignment horizontal="center" vertical="center"/>
    </xf>
    <xf numFmtId="0" fontId="5" fillId="0" borderId="15" xfId="5" applyFont="1" applyFill="1" applyBorder="1"/>
    <xf numFmtId="0" fontId="5" fillId="0" borderId="16" xfId="5" applyFont="1" applyFill="1" applyBorder="1"/>
    <xf numFmtId="43" fontId="4" fillId="0" borderId="1" xfId="4" applyNumberFormat="1" applyFont="1" applyFill="1" applyBorder="1"/>
    <xf numFmtId="43" fontId="4" fillId="0" borderId="3" xfId="4" applyNumberFormat="1" applyFont="1" applyFill="1" applyBorder="1"/>
    <xf numFmtId="43" fontId="4" fillId="0" borderId="2" xfId="4" applyNumberFormat="1" applyFont="1" applyFill="1" applyBorder="1"/>
    <xf numFmtId="0" fontId="7" fillId="0" borderId="4" xfId="5" applyFont="1" applyFill="1" applyBorder="1"/>
    <xf numFmtId="0" fontId="7" fillId="0" borderId="11" xfId="5" applyFont="1" applyFill="1" applyBorder="1"/>
    <xf numFmtId="164" fontId="7" fillId="0" borderId="1" xfId="3" applyNumberFormat="1" applyFont="1" applyFill="1" applyBorder="1"/>
    <xf numFmtId="0" fontId="7" fillId="0" borderId="1" xfId="5" applyFont="1" applyFill="1" applyBorder="1"/>
    <xf numFmtId="39" fontId="4" fillId="0" borderId="0" xfId="3" applyNumberFormat="1" applyFont="1" applyFill="1" applyBorder="1" applyAlignment="1">
      <alignment horizontal="right"/>
    </xf>
    <xf numFmtId="39" fontId="5" fillId="0" borderId="7" xfId="3" applyNumberFormat="1" applyFont="1" applyFill="1" applyBorder="1" applyAlignment="1">
      <alignment horizontal="right"/>
    </xf>
    <xf numFmtId="39" fontId="5" fillId="0" borderId="17" xfId="3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5" fillId="0" borderId="0" xfId="5" applyFont="1" applyFill="1" applyBorder="1"/>
    <xf numFmtId="164" fontId="5" fillId="0" borderId="0" xfId="3" applyNumberFormat="1" applyFont="1" applyFill="1" applyBorder="1"/>
    <xf numFmtId="39" fontId="5" fillId="0" borderId="0" xfId="3" applyNumberFormat="1" applyFont="1" applyFill="1" applyBorder="1"/>
    <xf numFmtId="0" fontId="5" fillId="0" borderId="4" xfId="5" applyFont="1" applyFill="1" applyBorder="1" applyAlignment="1">
      <alignment horizontal="left" vertical="center"/>
    </xf>
    <xf numFmtId="164" fontId="5" fillId="0" borderId="1" xfId="3" applyNumberFormat="1" applyFont="1" applyFill="1" applyBorder="1" applyAlignment="1">
      <alignment horizontal="center"/>
    </xf>
    <xf numFmtId="39" fontId="5" fillId="0" borderId="1" xfId="3" applyNumberFormat="1" applyFont="1" applyFill="1" applyBorder="1" applyAlignment="1">
      <alignment horizontal="center"/>
    </xf>
    <xf numFmtId="0" fontId="4" fillId="0" borderId="4" xfId="5" applyFont="1" applyFill="1" applyBorder="1" applyAlignment="1">
      <alignment horizontal="left" vertical="center"/>
    </xf>
    <xf numFmtId="164" fontId="4" fillId="0" borderId="0" xfId="3" applyNumberFormat="1" applyFont="1" applyFill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39" fontId="4" fillId="0" borderId="4" xfId="3" applyNumberFormat="1" applyFont="1" applyFill="1" applyBorder="1" applyAlignment="1">
      <alignment horizontal="right"/>
    </xf>
    <xf numFmtId="39" fontId="4" fillId="0" borderId="1" xfId="3" applyNumberFormat="1" applyFont="1" applyFill="1" applyBorder="1" applyAlignment="1">
      <alignment horizontal="center"/>
    </xf>
    <xf numFmtId="0" fontId="10" fillId="0" borderId="4" xfId="5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39" fontId="5" fillId="0" borderId="3" xfId="3" applyNumberFormat="1" applyFont="1" applyFill="1" applyBorder="1"/>
    <xf numFmtId="0" fontId="0" fillId="0" borderId="9" xfId="0" applyFill="1" applyBorder="1" applyAlignment="1">
      <alignment horizontal="center" vertical="center"/>
    </xf>
    <xf numFmtId="0" fontId="5" fillId="0" borderId="18" xfId="5" applyFont="1" applyFill="1" applyBorder="1"/>
    <xf numFmtId="164" fontId="5" fillId="0" borderId="18" xfId="3" applyNumberFormat="1" applyFont="1" applyFill="1" applyBorder="1"/>
    <xf numFmtId="164" fontId="4" fillId="0" borderId="10" xfId="3" applyNumberFormat="1" applyFont="1" applyFill="1" applyBorder="1"/>
    <xf numFmtId="164" fontId="5" fillId="0" borderId="11" xfId="3" applyNumberFormat="1" applyFont="1" applyFill="1" applyBorder="1" applyAlignment="1"/>
    <xf numFmtId="164" fontId="5" fillId="0" borderId="11" xfId="3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5" fillId="0" borderId="11" xfId="3" applyNumberFormat="1" applyFont="1" applyFill="1" applyBorder="1"/>
    <xf numFmtId="0" fontId="4" fillId="0" borderId="0" xfId="5" applyFont="1" applyFill="1" applyBorder="1"/>
    <xf numFmtId="164" fontId="4" fillId="0" borderId="0" xfId="3" applyNumberFormat="1" applyFont="1" applyFill="1" applyBorder="1" applyAlignment="1">
      <alignment horizontal="left" indent="1"/>
    </xf>
    <xf numFmtId="164" fontId="5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/>
    <xf numFmtId="0" fontId="0" fillId="0" borderId="6" xfId="0" applyFill="1" applyBorder="1"/>
    <xf numFmtId="0" fontId="4" fillId="0" borderId="0" xfId="0" applyFont="1" applyFill="1"/>
    <xf numFmtId="0" fontId="4" fillId="0" borderId="9" xfId="0" applyFont="1" applyFill="1" applyBorder="1"/>
    <xf numFmtId="0" fontId="4" fillId="0" borderId="18" xfId="0" applyFont="1" applyFill="1" applyBorder="1"/>
    <xf numFmtId="0" fontId="4" fillId="0" borderId="10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39" fontId="5" fillId="0" borderId="10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16" fillId="0" borderId="0" xfId="0" applyFont="1" applyFill="1" applyBorder="1"/>
    <xf numFmtId="39" fontId="4" fillId="0" borderId="11" xfId="3" applyNumberFormat="1" applyFont="1" applyFill="1" applyBorder="1"/>
    <xf numFmtId="0" fontId="11" fillId="0" borderId="4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39" fontId="10" fillId="0" borderId="19" xfId="3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9" fontId="5" fillId="0" borderId="20" xfId="3" applyNumberFormat="1" applyFont="1" applyFill="1" applyBorder="1"/>
    <xf numFmtId="0" fontId="5" fillId="0" borderId="0" xfId="0" applyFont="1" applyFill="1" applyBorder="1" applyAlignment="1">
      <alignment wrapText="1"/>
    </xf>
    <xf numFmtId="39" fontId="4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9" fontId="10" fillId="0" borderId="19" xfId="3" applyNumberFormat="1" applyFont="1" applyFill="1" applyBorder="1" applyAlignment="1">
      <alignment horizontal="right"/>
    </xf>
    <xf numFmtId="39" fontId="4" fillId="0" borderId="11" xfId="3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39" fontId="10" fillId="0" borderId="16" xfId="0" applyNumberFormat="1" applyFont="1" applyFill="1" applyBorder="1" applyAlignment="1">
      <alignment horizontal="right"/>
    </xf>
    <xf numFmtId="0" fontId="4" fillId="0" borderId="17" xfId="0" applyFont="1" applyFill="1" applyBorder="1"/>
    <xf numFmtId="39" fontId="4" fillId="0" borderId="17" xfId="3" applyNumberFormat="1" applyFont="1" applyFill="1" applyBorder="1" applyAlignment="1">
      <alignment horizontal="right"/>
    </xf>
    <xf numFmtId="0" fontId="11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39" fontId="4" fillId="0" borderId="18" xfId="3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39" fontId="5" fillId="0" borderId="8" xfId="3" applyNumberFormat="1" applyFont="1" applyFill="1" applyBorder="1" applyAlignment="1">
      <alignment horizontal="right"/>
    </xf>
    <xf numFmtId="39" fontId="4" fillId="0" borderId="20" xfId="3" applyNumberFormat="1" applyFont="1" applyFill="1" applyBorder="1" applyAlignment="1">
      <alignment horizontal="right"/>
    </xf>
    <xf numFmtId="39" fontId="5" fillId="0" borderId="1" xfId="3" applyNumberFormat="1" applyFont="1" applyFill="1" applyBorder="1" applyAlignment="1">
      <alignment horizontal="right"/>
    </xf>
    <xf numFmtId="39" fontId="5" fillId="0" borderId="3" xfId="3" applyNumberFormat="1" applyFont="1" applyFill="1" applyBorder="1" applyAlignment="1">
      <alignment horizontal="right"/>
    </xf>
    <xf numFmtId="0" fontId="19" fillId="0" borderId="0" xfId="0" applyFont="1" applyFill="1" applyBorder="1"/>
    <xf numFmtId="39" fontId="5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vertical="center"/>
    </xf>
    <xf numFmtId="0" fontId="19" fillId="0" borderId="2" xfId="0" applyFont="1" applyFill="1" applyBorder="1"/>
    <xf numFmtId="0" fontId="16" fillId="0" borderId="2" xfId="0" applyFont="1" applyFill="1" applyBorder="1"/>
    <xf numFmtId="164" fontId="5" fillId="0" borderId="3" xfId="3" applyNumberFormat="1" applyFont="1" applyFill="1" applyBorder="1"/>
    <xf numFmtId="164" fontId="5" fillId="0" borderId="6" xfId="3" applyNumberFormat="1" applyFont="1" applyFill="1" applyBorder="1"/>
    <xf numFmtId="0" fontId="3" fillId="0" borderId="9" xfId="0" applyFont="1" applyFill="1" applyBorder="1" applyAlignment="1">
      <alignment horizontal="left" vertical="center"/>
    </xf>
    <xf numFmtId="0" fontId="19" fillId="0" borderId="18" xfId="0" applyFont="1" applyFill="1" applyBorder="1"/>
    <xf numFmtId="0" fontId="16" fillId="0" borderId="18" xfId="0" applyFont="1" applyFill="1" applyBorder="1"/>
    <xf numFmtId="164" fontId="5" fillId="0" borderId="10" xfId="3" applyNumberFormat="1" applyFont="1" applyFill="1" applyBorder="1"/>
    <xf numFmtId="167" fontId="11" fillId="0" borderId="11" xfId="3" quotePrefix="1" applyNumberFormat="1" applyFont="1" applyFill="1" applyBorder="1" applyAlignment="1">
      <alignment horizontal="left"/>
    </xf>
    <xf numFmtId="164" fontId="5" fillId="0" borderId="11" xfId="3" quotePrefix="1" applyNumberFormat="1" applyFont="1" applyFill="1" applyBorder="1"/>
    <xf numFmtId="39" fontId="10" fillId="0" borderId="17" xfId="0" applyNumberFormat="1" applyFont="1" applyFill="1" applyBorder="1" applyAlignment="1">
      <alignment horizontal="right"/>
    </xf>
    <xf numFmtId="0" fontId="0" fillId="0" borderId="9" xfId="0" applyFill="1" applyBorder="1"/>
    <xf numFmtId="0" fontId="0" fillId="0" borderId="18" xfId="0" applyFill="1" applyBorder="1"/>
    <xf numFmtId="0" fontId="0" fillId="0" borderId="10" xfId="0" applyFill="1" applyBorder="1"/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5" fontId="5" fillId="0" borderId="8" xfId="1" quotePrefix="1" applyNumberFormat="1" applyFont="1" applyFill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64" fontId="9" fillId="0" borderId="8" xfId="2" applyNumberFormat="1" applyFont="1" applyFill="1" applyBorder="1"/>
    <xf numFmtId="41" fontId="10" fillId="0" borderId="8" xfId="2" applyFont="1" applyFill="1" applyBorder="1"/>
    <xf numFmtId="0" fontId="1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64" fontId="9" fillId="0" borderId="1" xfId="2" applyNumberFormat="1" applyFont="1" applyFill="1" applyBorder="1"/>
    <xf numFmtId="41" fontId="10" fillId="0" borderId="1" xfId="2" applyFont="1" applyFill="1" applyBorder="1"/>
    <xf numFmtId="0" fontId="11" fillId="0" borderId="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4" fillId="0" borderId="1" xfId="0" applyNumberFormat="1" applyFont="1" applyFill="1" applyBorder="1"/>
    <xf numFmtId="41" fontId="5" fillId="0" borderId="1" xfId="2" applyFont="1" applyFill="1" applyBorder="1"/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/>
    <xf numFmtId="39" fontId="17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64" fontId="10" fillId="0" borderId="7" xfId="2" applyNumberFormat="1" applyFont="1" applyFill="1" applyBorder="1" applyAlignment="1">
      <alignment vertical="center"/>
    </xf>
    <xf numFmtId="0" fontId="0" fillId="0" borderId="8" xfId="0" applyFill="1" applyBorder="1"/>
    <xf numFmtId="0" fontId="5" fillId="0" borderId="0" xfId="0" applyFont="1" applyFill="1" applyBorder="1" applyAlignment="1">
      <alignment vertical="center"/>
    </xf>
    <xf numFmtId="39" fontId="5" fillId="0" borderId="1" xfId="2" applyNumberFormat="1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39" fontId="4" fillId="0" borderId="1" xfId="0" applyNumberFormat="1" applyFont="1" applyFill="1" applyBorder="1" applyAlignment="1"/>
    <xf numFmtId="39" fontId="9" fillId="0" borderId="7" xfId="2" applyNumberFormat="1" applyFont="1" applyFill="1" applyBorder="1" applyAlignment="1"/>
    <xf numFmtId="39" fontId="9" fillId="0" borderId="7" xfId="2" applyNumberFormat="1" applyFont="1" applyFill="1" applyBorder="1" applyAlignment="1">
      <alignment vertical="center"/>
    </xf>
    <xf numFmtId="39" fontId="10" fillId="0" borderId="7" xfId="2" applyNumberFormat="1" applyFont="1" applyFill="1" applyBorder="1" applyAlignment="1">
      <alignment vertical="center"/>
    </xf>
    <xf numFmtId="39" fontId="10" fillId="0" borderId="1" xfId="2" applyNumberFormat="1" applyFont="1" applyFill="1" applyBorder="1" applyAlignment="1">
      <alignment vertical="center"/>
    </xf>
    <xf numFmtId="164" fontId="10" fillId="0" borderId="1" xfId="2" applyNumberFormat="1" applyFont="1" applyFill="1" applyBorder="1" applyAlignment="1">
      <alignment vertical="center"/>
    </xf>
    <xf numFmtId="39" fontId="4" fillId="0" borderId="21" xfId="0" applyNumberFormat="1" applyFont="1" applyFill="1" applyBorder="1"/>
    <xf numFmtId="0" fontId="1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/>
    </xf>
    <xf numFmtId="39" fontId="4" fillId="0" borderId="12" xfId="0" applyNumberFormat="1" applyFont="1" applyFill="1" applyBorder="1"/>
    <xf numFmtId="39" fontId="15" fillId="0" borderId="1" xfId="0" applyNumberFormat="1" applyFont="1" applyFill="1" applyBorder="1" applyAlignment="1">
      <alignment vertical="top"/>
    </xf>
    <xf numFmtId="39" fontId="4" fillId="0" borderId="7" xfId="0" applyNumberFormat="1" applyFont="1" applyFill="1" applyBorder="1"/>
    <xf numFmtId="39" fontId="4" fillId="0" borderId="1" xfId="2" applyNumberFormat="1" applyFont="1" applyFill="1" applyBorder="1" applyAlignment="1">
      <alignment vertical="center"/>
    </xf>
    <xf numFmtId="39" fontId="10" fillId="0" borderId="8" xfId="2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9" fontId="5" fillId="0" borderId="7" xfId="2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1" xfId="0" applyFont="1" applyFill="1" applyBorder="1"/>
    <xf numFmtId="39" fontId="5" fillId="0" borderId="1" xfId="2" applyNumberFormat="1" applyFont="1" applyFill="1" applyBorder="1"/>
    <xf numFmtId="164" fontId="5" fillId="0" borderId="1" xfId="2" applyNumberFormat="1" applyFont="1" applyFill="1" applyBorder="1"/>
    <xf numFmtId="164" fontId="4" fillId="0" borderId="1" xfId="2" applyNumberFormat="1" applyFont="1" applyFill="1" applyBorder="1" applyAlignment="1">
      <alignment vertical="center"/>
    </xf>
    <xf numFmtId="2" fontId="9" fillId="0" borderId="7" xfId="2" applyNumberFormat="1" applyFont="1" applyFill="1" applyBorder="1" applyAlignment="1">
      <alignment vertical="center"/>
    </xf>
    <xf numFmtId="2" fontId="9" fillId="0" borderId="1" xfId="2" applyNumberFormat="1" applyFont="1" applyFill="1" applyBorder="1" applyAlignment="1">
      <alignment vertical="center"/>
    </xf>
    <xf numFmtId="164" fontId="9" fillId="0" borderId="1" xfId="2" applyNumberFormat="1" applyFont="1" applyFill="1" applyBorder="1" applyAlignment="1">
      <alignment vertical="center"/>
    </xf>
    <xf numFmtId="39" fontId="12" fillId="0" borderId="1" xfId="2" applyNumberFormat="1" applyFont="1" applyFill="1" applyBorder="1" applyAlignment="1">
      <alignment vertical="center"/>
    </xf>
    <xf numFmtId="164" fontId="12" fillId="0" borderId="1" xfId="2" applyNumberFormat="1" applyFont="1" applyFill="1" applyBorder="1" applyAlignment="1">
      <alignment vertical="center"/>
    </xf>
    <xf numFmtId="39" fontId="4" fillId="0" borderId="7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/>
    </xf>
    <xf numFmtId="39" fontId="13" fillId="0" borderId="1" xfId="2" applyNumberFormat="1" applyFont="1" applyFill="1" applyBorder="1" applyAlignment="1">
      <alignment vertical="center"/>
    </xf>
    <xf numFmtId="39" fontId="9" fillId="0" borderId="1" xfId="2" applyNumberFormat="1" applyFont="1" applyFill="1" applyBorder="1" applyAlignment="1">
      <alignment vertical="center"/>
    </xf>
    <xf numFmtId="4" fontId="4" fillId="0" borderId="1" xfId="0" applyNumberFormat="1" applyFont="1" applyFill="1" applyBorder="1"/>
    <xf numFmtId="39" fontId="10" fillId="0" borderId="3" xfId="2" applyNumberFormat="1" applyFont="1" applyFill="1" applyBorder="1" applyAlignment="1">
      <alignment vertical="center"/>
    </xf>
    <xf numFmtId="0" fontId="14" fillId="0" borderId="17" xfId="0" applyFont="1" applyFill="1" applyBorder="1"/>
    <xf numFmtId="0" fontId="14" fillId="0" borderId="16" xfId="0" applyFont="1" applyFill="1" applyBorder="1"/>
    <xf numFmtId="41" fontId="9" fillId="0" borderId="4" xfId="2" applyFont="1" applyFill="1" applyBorder="1" applyAlignment="1">
      <alignment horizontal="center" vertical="center" wrapText="1"/>
    </xf>
    <xf numFmtId="41" fontId="9" fillId="0" borderId="0" xfId="2" applyFont="1" applyFill="1" applyBorder="1" applyAlignment="1">
      <alignment horizontal="center" vertical="center" wrapText="1"/>
    </xf>
    <xf numFmtId="41" fontId="9" fillId="0" borderId="11" xfId="2" applyFont="1" applyFill="1" applyBorder="1" applyAlignment="1">
      <alignment horizontal="center" vertical="center" wrapText="1"/>
    </xf>
    <xf numFmtId="0" fontId="26" fillId="0" borderId="0" xfId="0" applyFont="1" applyFill="1" applyBorder="1" applyAlignment="1"/>
    <xf numFmtId="0" fontId="26" fillId="0" borderId="11" xfId="0" applyFont="1" applyFill="1" applyBorder="1" applyAlignment="1"/>
    <xf numFmtId="0" fontId="26" fillId="0" borderId="2" xfId="0" applyFont="1" applyFill="1" applyBorder="1" applyAlignment="1"/>
    <xf numFmtId="0" fontId="26" fillId="0" borderId="6" xfId="0" applyFont="1" applyFill="1" applyBorder="1" applyAlignment="1"/>
    <xf numFmtId="0" fontId="4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top" wrapText="1"/>
    </xf>
    <xf numFmtId="39" fontId="4" fillId="0" borderId="18" xfId="0" applyNumberFormat="1" applyFont="1" applyFill="1" applyBorder="1"/>
    <xf numFmtId="39" fontId="10" fillId="0" borderId="1" xfId="0" applyNumberFormat="1" applyFont="1" applyFill="1" applyBorder="1" applyAlignment="1">
      <alignment horizontal="right"/>
    </xf>
    <xf numFmtId="0" fontId="25" fillId="0" borderId="4" xfId="0" applyFont="1" applyFill="1" applyBorder="1" applyAlignment="1">
      <alignment horizontal="left" vertical="center"/>
    </xf>
    <xf numFmtId="39" fontId="4" fillId="0" borderId="0" xfId="0" applyNumberFormat="1" applyFont="1" applyFill="1" applyBorder="1"/>
    <xf numFmtId="39" fontId="4" fillId="0" borderId="4" xfId="0" applyNumberFormat="1" applyFont="1" applyFill="1" applyBorder="1"/>
    <xf numFmtId="164" fontId="10" fillId="0" borderId="15" xfId="2" applyNumberFormat="1" applyFont="1" applyFill="1" applyBorder="1" applyAlignment="1">
      <alignment vertical="center"/>
    </xf>
    <xf numFmtId="39" fontId="5" fillId="0" borderId="4" xfId="2" applyNumberFormat="1" applyFont="1" applyFill="1" applyBorder="1" applyAlignment="1">
      <alignment vertical="center"/>
    </xf>
    <xf numFmtId="39" fontId="9" fillId="0" borderId="15" xfId="2" applyNumberFormat="1" applyFont="1" applyFill="1" applyBorder="1" applyAlignment="1"/>
    <xf numFmtId="39" fontId="9" fillId="0" borderId="15" xfId="2" applyNumberFormat="1" applyFont="1" applyFill="1" applyBorder="1" applyAlignment="1">
      <alignment vertical="center"/>
    </xf>
    <xf numFmtId="39" fontId="10" fillId="0" borderId="15" xfId="2" applyNumberFormat="1" applyFont="1" applyFill="1" applyBorder="1" applyAlignment="1">
      <alignment vertical="center"/>
    </xf>
    <xf numFmtId="164" fontId="1" fillId="0" borderId="0" xfId="3" applyNumberFormat="1" applyFont="1" applyFill="1" applyBorder="1"/>
    <xf numFmtId="0" fontId="27" fillId="0" borderId="0" xfId="0" applyFont="1" applyFill="1" applyBorder="1" applyAlignment="1">
      <alignment horizontal="center"/>
    </xf>
    <xf numFmtId="167" fontId="20" fillId="0" borderId="0" xfId="3" applyNumberFormat="1" applyFont="1" applyFill="1" applyBorder="1" applyAlignment="1">
      <alignment horizontal="left"/>
    </xf>
    <xf numFmtId="0" fontId="28" fillId="0" borderId="0" xfId="0" applyFont="1" applyFill="1" applyAlignment="1">
      <alignment horizontal="right"/>
    </xf>
    <xf numFmtId="0" fontId="28" fillId="0" borderId="0" xfId="0" applyFont="1" applyFill="1"/>
    <xf numFmtId="0" fontId="28" fillId="0" borderId="2" xfId="0" applyFont="1" applyFill="1" applyBorder="1"/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wrapText="1"/>
    </xf>
    <xf numFmtId="0" fontId="20" fillId="0" borderId="0" xfId="0" applyFont="1" applyFill="1" applyBorder="1"/>
    <xf numFmtId="167" fontId="20" fillId="0" borderId="11" xfId="3" quotePrefix="1" applyNumberFormat="1" applyFont="1" applyFill="1" applyBorder="1" applyAlignment="1">
      <alignment horizontal="left"/>
    </xf>
    <xf numFmtId="0" fontId="29" fillId="0" borderId="0" xfId="0" applyFont="1" applyFill="1"/>
    <xf numFmtId="0" fontId="20" fillId="0" borderId="0" xfId="5" applyFont="1" applyFill="1" applyBorder="1" applyAlignment="1">
      <alignment horizontal="center"/>
    </xf>
    <xf numFmtId="0" fontId="21" fillId="0" borderId="0" xfId="5" applyFont="1" applyFill="1" applyBorder="1" applyAlignment="1">
      <alignment horizontal="center"/>
    </xf>
    <xf numFmtId="164" fontId="1" fillId="0" borderId="11" xfId="3" applyNumberFormat="1" applyFont="1" applyFill="1" applyBorder="1"/>
    <xf numFmtId="0" fontId="29" fillId="0" borderId="11" xfId="0" applyFont="1" applyFill="1" applyBorder="1"/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Fill="1" applyBorder="1" applyAlignment="1"/>
    <xf numFmtId="0" fontId="27" fillId="0" borderId="11" xfId="0" applyFont="1" applyFill="1" applyBorder="1"/>
    <xf numFmtId="0" fontId="27" fillId="0" borderId="11" xfId="0" applyFont="1" applyFill="1" applyBorder="1" applyAlignment="1"/>
    <xf numFmtId="0" fontId="10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right" vertical="center"/>
    </xf>
    <xf numFmtId="0" fontId="5" fillId="0" borderId="11" xfId="5" applyFont="1" applyFill="1" applyBorder="1" applyAlignment="1">
      <alignment horizontal="right" vertical="center"/>
    </xf>
    <xf numFmtId="0" fontId="5" fillId="0" borderId="15" xfId="5" applyFont="1" applyFill="1" applyBorder="1" applyAlignment="1">
      <alignment horizontal="right"/>
    </xf>
    <xf numFmtId="0" fontId="5" fillId="0" borderId="16" xfId="5" applyFont="1" applyFill="1" applyBorder="1" applyAlignment="1">
      <alignment horizontal="right"/>
    </xf>
    <xf numFmtId="0" fontId="19" fillId="0" borderId="15" xfId="5" applyFont="1" applyFill="1" applyBorder="1" applyAlignment="1">
      <alignment horizontal="right" vertical="center" wrapText="1"/>
    </xf>
    <xf numFmtId="0" fontId="19" fillId="0" borderId="16" xfId="5" applyFont="1" applyFill="1" applyBorder="1" applyAlignment="1">
      <alignment horizontal="right" vertical="center" wrapText="1"/>
    </xf>
    <xf numFmtId="164" fontId="10" fillId="0" borderId="17" xfId="3" applyNumberFormat="1" applyFont="1" applyFill="1" applyBorder="1" applyAlignment="1">
      <alignment horizontal="right"/>
    </xf>
    <xf numFmtId="164" fontId="10" fillId="0" borderId="16" xfId="3" applyNumberFormat="1" applyFont="1" applyFill="1" applyBorder="1" applyAlignment="1">
      <alignment horizontal="right"/>
    </xf>
    <xf numFmtId="0" fontId="10" fillId="0" borderId="4" xfId="5" applyFont="1" applyFill="1" applyBorder="1" applyAlignment="1">
      <alignment horizontal="left" vertical="center" wrapText="1"/>
    </xf>
    <xf numFmtId="0" fontId="10" fillId="0" borderId="11" xfId="5" applyFont="1" applyFill="1" applyBorder="1" applyAlignment="1">
      <alignment horizontal="left" vertical="center"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3" xfId="5" applyFont="1" applyFill="1" applyBorder="1" applyAlignment="1">
      <alignment horizontal="center" vertical="center" wrapText="1"/>
    </xf>
    <xf numFmtId="0" fontId="4" fillId="0" borderId="15" xfId="5" applyNumberFormat="1" applyFont="1" applyFill="1" applyBorder="1" applyAlignment="1">
      <alignment horizontal="center" vertical="center"/>
    </xf>
    <xf numFmtId="0" fontId="4" fillId="0" borderId="16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wrapText="1"/>
    </xf>
    <xf numFmtId="0" fontId="1" fillId="0" borderId="9" xfId="5" applyFont="1" applyFill="1" applyBorder="1" applyAlignment="1">
      <alignment horizontal="center"/>
    </xf>
    <xf numFmtId="0" fontId="1" fillId="0" borderId="18" xfId="5" applyFont="1" applyFill="1" applyBorder="1" applyAlignment="1">
      <alignment horizontal="center"/>
    </xf>
    <xf numFmtId="0" fontId="1" fillId="0" borderId="10" xfId="5" applyFont="1" applyFill="1" applyBorder="1" applyAlignment="1">
      <alignment horizontal="center"/>
    </xf>
    <xf numFmtId="0" fontId="2" fillId="0" borderId="4" xfId="5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2" fillId="0" borderId="11" xfId="5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11" xfId="5" applyFont="1" applyFill="1" applyBorder="1" applyAlignment="1">
      <alignment horizontal="center"/>
    </xf>
    <xf numFmtId="0" fontId="30" fillId="0" borderId="8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5" fillId="0" borderId="8" xfId="5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5" fillId="0" borderId="3" xfId="3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6">
    <cellStyle name="Comma" xfId="1" builtinId="3"/>
    <cellStyle name="Comma [0]" xfId="2" builtinId="6"/>
    <cellStyle name="Comma [0] 2" xfId="3"/>
    <cellStyle name="Comma 2" xfId="4"/>
    <cellStyle name="Normal" xfId="0" builtinId="0"/>
    <cellStyle name="Norm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5</xdr:row>
      <xdr:rowOff>123825</xdr:rowOff>
    </xdr:from>
    <xdr:to>
      <xdr:col>4</xdr:col>
      <xdr:colOff>371475</xdr:colOff>
      <xdr:row>8</xdr:row>
      <xdr:rowOff>57150</xdr:rowOff>
    </xdr:to>
    <xdr:pic>
      <xdr:nvPicPr>
        <xdr:cNvPr id="102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962025"/>
          <a:ext cx="723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5</xdr:row>
      <xdr:rowOff>123825</xdr:rowOff>
    </xdr:from>
    <xdr:to>
      <xdr:col>4</xdr:col>
      <xdr:colOff>371475</xdr:colOff>
      <xdr:row>8</xdr:row>
      <xdr:rowOff>57150</xdr:rowOff>
    </xdr:to>
    <xdr:pic>
      <xdr:nvPicPr>
        <xdr:cNvPr id="41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962025"/>
          <a:ext cx="7239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5</xdr:row>
      <xdr:rowOff>190500</xdr:rowOff>
    </xdr:from>
    <xdr:to>
      <xdr:col>2</xdr:col>
      <xdr:colOff>714375</xdr:colOff>
      <xdr:row>9</xdr:row>
      <xdr:rowOff>19050</xdr:rowOff>
    </xdr:to>
    <xdr:pic>
      <xdr:nvPicPr>
        <xdr:cNvPr id="82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1171575"/>
          <a:ext cx="704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5</xdr:row>
      <xdr:rowOff>190500</xdr:rowOff>
    </xdr:from>
    <xdr:to>
      <xdr:col>2</xdr:col>
      <xdr:colOff>714375</xdr:colOff>
      <xdr:row>9</xdr:row>
      <xdr:rowOff>19050</xdr:rowOff>
    </xdr:to>
    <xdr:pic>
      <xdr:nvPicPr>
        <xdr:cNvPr id="31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1171575"/>
          <a:ext cx="704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5</xdr:row>
      <xdr:rowOff>85725</xdr:rowOff>
    </xdr:from>
    <xdr:to>
      <xdr:col>4</xdr:col>
      <xdr:colOff>304800</xdr:colOff>
      <xdr:row>8</xdr:row>
      <xdr:rowOff>114300</xdr:rowOff>
    </xdr:to>
    <xdr:pic>
      <xdr:nvPicPr>
        <xdr:cNvPr id="112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962025"/>
          <a:ext cx="704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5</xdr:row>
      <xdr:rowOff>85725</xdr:rowOff>
    </xdr:from>
    <xdr:to>
      <xdr:col>4</xdr:col>
      <xdr:colOff>304800</xdr:colOff>
      <xdr:row>8</xdr:row>
      <xdr:rowOff>114300</xdr:rowOff>
    </xdr:to>
    <xdr:pic>
      <xdr:nvPicPr>
        <xdr:cNvPr id="21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962025"/>
          <a:ext cx="7048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6"/>
  <sheetViews>
    <sheetView topLeftCell="A136" workbookViewId="0">
      <selection activeCell="F149" sqref="F149"/>
    </sheetView>
  </sheetViews>
  <sheetFormatPr defaultRowHeight="15"/>
  <cols>
    <col min="1" max="1" width="2.28515625" style="20" customWidth="1"/>
    <col min="2" max="2" width="1.42578125" style="19" customWidth="1"/>
    <col min="3" max="3" width="1.140625" style="19" customWidth="1"/>
    <col min="4" max="4" width="6.140625" style="19" customWidth="1"/>
    <col min="5" max="5" width="36.5703125" style="20" customWidth="1"/>
    <col min="6" max="6" width="26.28515625" style="20" customWidth="1"/>
    <col min="7" max="7" width="27.42578125" style="20" customWidth="1"/>
    <col min="8" max="8" width="22.5703125" style="20" customWidth="1"/>
    <col min="9" max="16384" width="9.140625" style="20"/>
  </cols>
  <sheetData>
    <row r="1" spans="1:7" ht="15.75">
      <c r="F1" s="273" t="s">
        <v>259</v>
      </c>
      <c r="G1" s="274" t="s">
        <v>307</v>
      </c>
    </row>
    <row r="2" spans="1:7" ht="11.25" customHeight="1">
      <c r="F2" s="274"/>
      <c r="G2" s="274" t="s">
        <v>316</v>
      </c>
    </row>
    <row r="3" spans="1:7" ht="15.75">
      <c r="F3" s="274"/>
      <c r="G3" s="275" t="s">
        <v>317</v>
      </c>
    </row>
    <row r="5" spans="1:7" ht="8.25" customHeight="1">
      <c r="A5" s="176"/>
      <c r="B5" s="177"/>
      <c r="C5" s="177"/>
      <c r="D5" s="177"/>
      <c r="E5" s="177"/>
      <c r="F5" s="177"/>
      <c r="G5" s="178"/>
    </row>
    <row r="6" spans="1:7" ht="18.75">
      <c r="A6" s="298" t="s">
        <v>49</v>
      </c>
      <c r="B6" s="299"/>
      <c r="C6" s="299"/>
      <c r="D6" s="299"/>
      <c r="E6" s="299"/>
      <c r="F6" s="299"/>
      <c r="G6" s="300"/>
    </row>
    <row r="7" spans="1:7" ht="27">
      <c r="A7" s="301" t="s">
        <v>222</v>
      </c>
      <c r="B7" s="302"/>
      <c r="C7" s="302"/>
      <c r="D7" s="302"/>
      <c r="E7" s="302"/>
      <c r="F7" s="302"/>
      <c r="G7" s="303"/>
    </row>
    <row r="8" spans="1:7" ht="15.75">
      <c r="A8" s="304" t="s">
        <v>297</v>
      </c>
      <c r="B8" s="305"/>
      <c r="C8" s="305"/>
      <c r="D8" s="305"/>
      <c r="E8" s="305"/>
      <c r="F8" s="305"/>
      <c r="G8" s="306"/>
    </row>
    <row r="9" spans="1:7" ht="15.75">
      <c r="A9" s="304" t="s">
        <v>0</v>
      </c>
      <c r="B9" s="305"/>
      <c r="C9" s="305"/>
      <c r="D9" s="305"/>
      <c r="E9" s="305"/>
      <c r="F9" s="305"/>
      <c r="G9" s="306"/>
    </row>
    <row r="10" spans="1:7" ht="10.5" customHeight="1">
      <c r="A10" s="179"/>
      <c r="B10" s="180"/>
      <c r="C10" s="180"/>
      <c r="D10" s="180"/>
      <c r="E10" s="180"/>
      <c r="F10" s="180"/>
      <c r="G10" s="181"/>
    </row>
    <row r="11" spans="1:7">
      <c r="A11" s="307" t="s">
        <v>1</v>
      </c>
      <c r="B11" s="307"/>
      <c r="C11" s="307"/>
      <c r="D11" s="307"/>
      <c r="E11" s="307"/>
      <c r="F11" s="182" t="s">
        <v>298</v>
      </c>
      <c r="G11" s="182" t="s">
        <v>268</v>
      </c>
    </row>
    <row r="12" spans="1:7">
      <c r="A12" s="308"/>
      <c r="B12" s="308"/>
      <c r="C12" s="308"/>
      <c r="D12" s="308"/>
      <c r="E12" s="308"/>
      <c r="F12" s="183" t="s">
        <v>2</v>
      </c>
      <c r="G12" s="183" t="s">
        <v>2</v>
      </c>
    </row>
    <row r="13" spans="1:7" ht="18.75" customHeight="1">
      <c r="A13" s="184" t="s">
        <v>3</v>
      </c>
      <c r="B13" s="185"/>
      <c r="C13" s="186"/>
      <c r="D13" s="186"/>
      <c r="E13" s="187"/>
      <c r="F13" s="188"/>
      <c r="G13" s="189"/>
    </row>
    <row r="14" spans="1:7" ht="18.75" customHeight="1">
      <c r="A14" s="190"/>
      <c r="B14" s="191" t="s">
        <v>261</v>
      </c>
      <c r="C14" s="192"/>
      <c r="D14" s="192"/>
      <c r="E14" s="193"/>
      <c r="F14" s="194"/>
      <c r="G14" s="195"/>
    </row>
    <row r="15" spans="1:7" ht="15.75">
      <c r="A15" s="196"/>
      <c r="B15" s="191"/>
      <c r="C15" s="1" t="s">
        <v>4</v>
      </c>
      <c r="D15" s="1"/>
      <c r="E15" s="197"/>
      <c r="F15" s="198"/>
      <c r="G15" s="199"/>
    </row>
    <row r="16" spans="1:7" ht="15.75">
      <c r="A16" s="196"/>
      <c r="B16" s="200"/>
      <c r="C16" s="201"/>
      <c r="D16" s="1" t="s">
        <v>5</v>
      </c>
      <c r="E16" s="197"/>
      <c r="F16" s="16">
        <v>224849788874</v>
      </c>
      <c r="G16" s="202">
        <v>189839313194</v>
      </c>
    </row>
    <row r="17" spans="1:7" ht="15.75">
      <c r="A17" s="196"/>
      <c r="B17" s="200"/>
      <c r="C17" s="201"/>
      <c r="D17" s="1" t="s">
        <v>6</v>
      </c>
      <c r="E17" s="197"/>
      <c r="F17" s="16">
        <v>0</v>
      </c>
      <c r="G17" s="202">
        <v>0</v>
      </c>
    </row>
    <row r="18" spans="1:7" ht="15.75">
      <c r="A18" s="196"/>
      <c r="B18" s="200"/>
      <c r="C18" s="201"/>
      <c r="D18" s="1" t="s">
        <v>7</v>
      </c>
      <c r="E18" s="197"/>
      <c r="F18" s="12">
        <v>80000</v>
      </c>
      <c r="G18" s="13">
        <v>363586247</v>
      </c>
    </row>
    <row r="19" spans="1:7" ht="15.75">
      <c r="A19" s="196"/>
      <c r="B19" s="200"/>
      <c r="C19" s="201"/>
      <c r="D19" s="1" t="s">
        <v>53</v>
      </c>
      <c r="E19" s="197"/>
      <c r="F19" s="12">
        <v>23770436124</v>
      </c>
      <c r="G19" s="13">
        <v>15154395124</v>
      </c>
    </row>
    <row r="20" spans="1:7" ht="15.75">
      <c r="A20" s="196"/>
      <c r="B20" s="200"/>
      <c r="C20" s="1" t="s">
        <v>8</v>
      </c>
      <c r="D20" s="1"/>
      <c r="E20" s="197"/>
      <c r="F20" s="264"/>
      <c r="G20" s="8"/>
    </row>
    <row r="21" spans="1:7" ht="15.75">
      <c r="A21" s="196"/>
      <c r="B21" s="200"/>
      <c r="C21" s="201"/>
      <c r="D21" s="1" t="s">
        <v>9</v>
      </c>
      <c r="E21" s="197"/>
      <c r="F21" s="6">
        <v>438056011.19999999</v>
      </c>
      <c r="G21" s="8">
        <v>519253651.60000002</v>
      </c>
    </row>
    <row r="22" spans="1:7" ht="15.75">
      <c r="A22" s="196"/>
      <c r="B22" s="200"/>
      <c r="C22" s="201"/>
      <c r="D22" s="1" t="s">
        <v>10</v>
      </c>
      <c r="E22" s="197"/>
      <c r="F22" s="6">
        <v>983402956.21000004</v>
      </c>
      <c r="G22" s="8">
        <f>434499705.21+541010650</f>
        <v>975510355.21000004</v>
      </c>
    </row>
    <row r="23" spans="1:7" ht="15.75">
      <c r="A23" s="196"/>
      <c r="B23" s="200"/>
      <c r="C23" s="201"/>
      <c r="D23" s="1" t="s">
        <v>50</v>
      </c>
      <c r="E23" s="197"/>
      <c r="F23" s="16">
        <v>0</v>
      </c>
      <c r="G23" s="202">
        <v>0</v>
      </c>
    </row>
    <row r="24" spans="1:7" ht="15.75" customHeight="1">
      <c r="A24" s="196"/>
      <c r="B24" s="200"/>
      <c r="C24" s="1"/>
      <c r="D24" s="1" t="s">
        <v>51</v>
      </c>
      <c r="E24" s="197"/>
      <c r="F24" s="16">
        <f>541010650-541010650</f>
        <v>0</v>
      </c>
      <c r="G24" s="202">
        <f>541010650-541010650</f>
        <v>0</v>
      </c>
    </row>
    <row r="25" spans="1:7" ht="15.75" customHeight="1">
      <c r="A25" s="196"/>
      <c r="B25" s="200"/>
      <c r="C25" s="1"/>
      <c r="D25" s="1" t="s">
        <v>52</v>
      </c>
      <c r="E25" s="197"/>
      <c r="F25" s="16">
        <v>2103651417</v>
      </c>
      <c r="G25" s="202">
        <f>2119217417-2075334083.67</f>
        <v>43883333.329999924</v>
      </c>
    </row>
    <row r="26" spans="1:7" ht="15.75">
      <c r="A26" s="196"/>
      <c r="B26" s="200"/>
      <c r="C26" s="1"/>
      <c r="D26" s="1" t="s">
        <v>11</v>
      </c>
      <c r="E26" s="197"/>
      <c r="F26" s="6">
        <v>16008025300</v>
      </c>
      <c r="G26" s="8">
        <f>11936555546-5347804275</f>
        <v>6588751271</v>
      </c>
    </row>
    <row r="27" spans="1:7" ht="15.75">
      <c r="A27" s="196"/>
      <c r="B27" s="200"/>
      <c r="C27" s="1" t="s">
        <v>274</v>
      </c>
      <c r="D27" s="1"/>
      <c r="E27" s="197"/>
      <c r="F27" s="6">
        <v>-4875453683.0500002</v>
      </c>
      <c r="G27" s="8">
        <f>-6558243284.85+2542538657.3+5800000+6100000+2023863960+37237457+166600+33333.33</f>
        <v>-1942503277.2200003</v>
      </c>
    </row>
    <row r="28" spans="1:7" ht="15.75">
      <c r="A28" s="196"/>
      <c r="B28" s="200"/>
      <c r="C28" s="1" t="s">
        <v>275</v>
      </c>
      <c r="D28" s="1"/>
      <c r="E28" s="197"/>
      <c r="F28" s="264">
        <f>(F21+F22+F23+F24+F25+F26)+F27</f>
        <v>14657682001.360001</v>
      </c>
      <c r="G28" s="8">
        <f>(G21+G22+G23+G24+G25+G26)+G27</f>
        <v>6184895333.9199991</v>
      </c>
    </row>
    <row r="29" spans="1:7" ht="15.75">
      <c r="A29" s="196"/>
      <c r="B29" s="200"/>
      <c r="C29" s="1" t="s">
        <v>12</v>
      </c>
      <c r="D29" s="1"/>
      <c r="E29" s="197"/>
      <c r="F29" s="264">
        <v>23427348965</v>
      </c>
      <c r="G29" s="8">
        <v>19730614432</v>
      </c>
    </row>
    <row r="30" spans="1:7" ht="15.75">
      <c r="A30" s="196"/>
      <c r="B30" s="200"/>
      <c r="C30" s="1" t="s">
        <v>299</v>
      </c>
      <c r="D30" s="1"/>
      <c r="E30" s="197"/>
      <c r="F30" s="264">
        <v>75780750</v>
      </c>
      <c r="G30" s="9">
        <v>0</v>
      </c>
    </row>
    <row r="31" spans="1:7" ht="15.75">
      <c r="A31" s="196"/>
      <c r="B31" s="200"/>
      <c r="C31" s="203" t="s">
        <v>13</v>
      </c>
      <c r="D31" s="203"/>
      <c r="E31" s="204"/>
      <c r="F31" s="265">
        <f>F16+F17+F18+F19+F28+F29+F30</f>
        <v>286781116714.35999</v>
      </c>
      <c r="G31" s="205">
        <f>G16+G17+G18+G19+G28+G29+G30</f>
        <v>231272804330.92001</v>
      </c>
    </row>
    <row r="32" spans="1:7" ht="9" customHeight="1">
      <c r="A32" s="47"/>
      <c r="E32" s="19"/>
      <c r="F32" s="176"/>
      <c r="G32" s="46"/>
    </row>
    <row r="33" spans="1:7" ht="18" customHeight="1">
      <c r="A33" s="47"/>
      <c r="B33" s="191" t="s">
        <v>262</v>
      </c>
      <c r="E33" s="19"/>
      <c r="F33" s="47"/>
      <c r="G33" s="46"/>
    </row>
    <row r="34" spans="1:7" ht="15.75">
      <c r="A34" s="196"/>
      <c r="B34" s="200"/>
      <c r="C34" s="207" t="s">
        <v>14</v>
      </c>
      <c r="D34" s="1"/>
      <c r="E34" s="197"/>
      <c r="F34" s="266"/>
      <c r="G34" s="209"/>
    </row>
    <row r="35" spans="1:7" ht="16.5">
      <c r="A35" s="196"/>
      <c r="B35" s="200"/>
      <c r="C35" s="1"/>
      <c r="D35" s="296" t="s">
        <v>54</v>
      </c>
      <c r="E35" s="297"/>
      <c r="F35" s="17">
        <v>1800590584.7</v>
      </c>
      <c r="G35" s="210">
        <v>5736973660</v>
      </c>
    </row>
    <row r="36" spans="1:7" ht="15.75">
      <c r="A36" s="196"/>
      <c r="B36" s="200"/>
      <c r="C36" s="1"/>
      <c r="D36" s="192" t="s">
        <v>15</v>
      </c>
      <c r="E36" s="193"/>
      <c r="F36" s="267">
        <f>SUM(F35:F35)</f>
        <v>1800590584.7</v>
      </c>
      <c r="G36" s="211">
        <f>SUM(G35:G35)</f>
        <v>5736973660</v>
      </c>
    </row>
    <row r="37" spans="1:7" ht="15.75">
      <c r="A37" s="196"/>
      <c r="B37" s="200"/>
      <c r="C37" s="207" t="s">
        <v>16</v>
      </c>
      <c r="D37" s="1"/>
      <c r="E37" s="197"/>
      <c r="F37" s="266"/>
      <c r="G37" s="208"/>
    </row>
    <row r="38" spans="1:7" ht="16.5">
      <c r="A38" s="196"/>
      <c r="B38" s="200"/>
      <c r="C38" s="1"/>
      <c r="D38" s="296" t="s">
        <v>17</v>
      </c>
      <c r="E38" s="297"/>
      <c r="F38" s="6">
        <v>61158855413.870003</v>
      </c>
      <c r="G38" s="8">
        <v>49207851001.269997</v>
      </c>
    </row>
    <row r="39" spans="1:7" ht="15.75">
      <c r="A39" s="196"/>
      <c r="B39" s="200"/>
      <c r="C39" s="1"/>
      <c r="D39" s="192" t="s">
        <v>18</v>
      </c>
      <c r="E39" s="193"/>
      <c r="F39" s="268">
        <f>SUM(F38:F38)</f>
        <v>61158855413.870003</v>
      </c>
      <c r="G39" s="212">
        <f>SUM(G38:G38)</f>
        <v>49207851001.269997</v>
      </c>
    </row>
    <row r="40" spans="1:7" ht="15.75">
      <c r="A40" s="196"/>
      <c r="B40" s="200"/>
      <c r="C40" s="203" t="s">
        <v>19</v>
      </c>
      <c r="D40" s="1"/>
      <c r="E40" s="197"/>
      <c r="F40" s="269">
        <f>F36+F39</f>
        <v>62959445998.57</v>
      </c>
      <c r="G40" s="213">
        <f>G36+G39</f>
        <v>54944824661.269997</v>
      </c>
    </row>
    <row r="41" spans="1:7" ht="9" customHeight="1">
      <c r="A41" s="196"/>
      <c r="B41" s="200"/>
      <c r="C41" s="203"/>
      <c r="D41" s="1"/>
      <c r="E41" s="197"/>
      <c r="F41" s="214"/>
      <c r="G41" s="215"/>
    </row>
    <row r="42" spans="1:7" ht="16.5" customHeight="1">
      <c r="A42" s="196"/>
      <c r="B42" s="191" t="s">
        <v>263</v>
      </c>
      <c r="C42" s="203"/>
      <c r="D42" s="1"/>
      <c r="E42" s="197"/>
      <c r="F42" s="214"/>
      <c r="G42" s="215"/>
    </row>
    <row r="43" spans="1:7" ht="15.75">
      <c r="A43" s="196"/>
      <c r="B43" s="200"/>
      <c r="C43" s="1" t="s">
        <v>20</v>
      </c>
      <c r="D43" s="1"/>
      <c r="E43" s="197"/>
      <c r="F43" s="216">
        <f>SUM(F44:F57)</f>
        <v>183032225299</v>
      </c>
      <c r="G43" s="216">
        <f>SUM(G44:G57)</f>
        <v>117546940540.08</v>
      </c>
    </row>
    <row r="44" spans="1:7" ht="15.75">
      <c r="A44" s="196"/>
      <c r="B44" s="200"/>
      <c r="C44" s="1"/>
      <c r="D44" s="294" t="s">
        <v>223</v>
      </c>
      <c r="E44" s="294"/>
      <c r="F44" s="8">
        <v>48887098800</v>
      </c>
      <c r="G44" s="8">
        <v>37247683832.080002</v>
      </c>
    </row>
    <row r="45" spans="1:7" ht="15.75">
      <c r="A45" s="196"/>
      <c r="B45" s="200"/>
      <c r="C45" s="1"/>
      <c r="D45" s="294" t="s">
        <v>276</v>
      </c>
      <c r="E45" s="294"/>
      <c r="F45" s="8">
        <f>1293072000+278850000</f>
        <v>1571922000</v>
      </c>
      <c r="G45" s="8">
        <f>1388850000+1097743000+0</f>
        <v>2486593000</v>
      </c>
    </row>
    <row r="46" spans="1:7" ht="15.75">
      <c r="A46" s="196"/>
      <c r="B46" s="200"/>
      <c r="C46" s="1"/>
      <c r="D46" s="294" t="s">
        <v>277</v>
      </c>
      <c r="E46" s="294"/>
      <c r="F46" s="8">
        <f>820225540+3699922100+19970061150+3348992000+3030995000</f>
        <v>30870195790</v>
      </c>
      <c r="G46" s="8">
        <f>182635540+20240599100+11509669750+3348992000+0+3030995000</f>
        <v>38312891390</v>
      </c>
    </row>
    <row r="47" spans="1:7" ht="15.75">
      <c r="A47" s="196"/>
      <c r="B47" s="200"/>
      <c r="C47" s="1"/>
      <c r="D47" s="294" t="s">
        <v>278</v>
      </c>
      <c r="E47" s="294"/>
      <c r="F47" s="8">
        <v>0</v>
      </c>
      <c r="G47" s="8">
        <v>0</v>
      </c>
    </row>
    <row r="48" spans="1:7" ht="15.75">
      <c r="A48" s="196"/>
      <c r="B48" s="200"/>
      <c r="C48" s="1"/>
      <c r="D48" s="294" t="s">
        <v>279</v>
      </c>
      <c r="E48" s="294"/>
      <c r="F48" s="8">
        <f>18977399818+1975416000+2701804341+12655180000+436102000+660466000+1600630000+80320000</f>
        <v>39087318159</v>
      </c>
      <c r="G48" s="8">
        <f>19023399818+1841400000+0+0+1440235000+9778780000+52000000+133450000+1568525000+97090000</f>
        <v>33934879818</v>
      </c>
    </row>
    <row r="49" spans="1:7" ht="15.75">
      <c r="A49" s="196"/>
      <c r="B49" s="200"/>
      <c r="C49" s="1"/>
      <c r="D49" s="294" t="s">
        <v>224</v>
      </c>
      <c r="E49" s="294"/>
      <c r="F49" s="8">
        <v>55180864000</v>
      </c>
      <c r="G49" s="8">
        <v>1545330000</v>
      </c>
    </row>
    <row r="50" spans="1:7" ht="15.75">
      <c r="A50" s="196"/>
      <c r="B50" s="200"/>
      <c r="C50" s="1"/>
      <c r="D50" s="294" t="s">
        <v>225</v>
      </c>
      <c r="E50" s="294"/>
      <c r="F50" s="8">
        <v>2347164800</v>
      </c>
      <c r="G50" s="8">
        <v>1293985000</v>
      </c>
    </row>
    <row r="51" spans="1:7" ht="15.75">
      <c r="A51" s="196"/>
      <c r="B51" s="200"/>
      <c r="C51" s="1"/>
      <c r="D51" s="294" t="s">
        <v>226</v>
      </c>
      <c r="E51" s="294"/>
      <c r="F51" s="8">
        <v>3265464250</v>
      </c>
      <c r="G51" s="8">
        <v>1233399000</v>
      </c>
    </row>
    <row r="52" spans="1:7" ht="15.75">
      <c r="A52" s="196"/>
      <c r="B52" s="200"/>
      <c r="C52" s="1"/>
      <c r="D52" s="294" t="s">
        <v>227</v>
      </c>
      <c r="E52" s="294"/>
      <c r="F52" s="8">
        <v>60000000</v>
      </c>
      <c r="G52" s="8">
        <v>60000000</v>
      </c>
    </row>
    <row r="53" spans="1:7" ht="15.75">
      <c r="A53" s="196"/>
      <c r="B53" s="200"/>
      <c r="C53" s="1"/>
      <c r="D53" s="294" t="s">
        <v>228</v>
      </c>
      <c r="E53" s="294"/>
      <c r="F53" s="8">
        <v>1446675000</v>
      </c>
      <c r="G53" s="8">
        <v>1363151000</v>
      </c>
    </row>
    <row r="54" spans="1:7" ht="15.75">
      <c r="A54" s="196"/>
      <c r="B54" s="200"/>
      <c r="C54" s="1"/>
      <c r="D54" s="294" t="s">
        <v>229</v>
      </c>
      <c r="E54" s="294"/>
      <c r="F54" s="8">
        <v>0</v>
      </c>
      <c r="G54" s="8">
        <v>0</v>
      </c>
    </row>
    <row r="55" spans="1:7" ht="15.75">
      <c r="A55" s="196"/>
      <c r="B55" s="200"/>
      <c r="C55" s="1"/>
      <c r="D55" s="294" t="s">
        <v>230</v>
      </c>
      <c r="E55" s="294"/>
      <c r="F55" s="8">
        <v>315522500</v>
      </c>
      <c r="G55" s="8">
        <v>69027500</v>
      </c>
    </row>
    <row r="56" spans="1:7" ht="22.5" customHeight="1">
      <c r="A56" s="196"/>
      <c r="B56" s="200"/>
      <c r="C56" s="1"/>
      <c r="D56" s="294" t="s">
        <v>231</v>
      </c>
      <c r="E56" s="294"/>
      <c r="F56" s="8">
        <v>0</v>
      </c>
      <c r="G56" s="8">
        <v>0</v>
      </c>
    </row>
    <row r="57" spans="1:7" ht="15.75">
      <c r="A57" s="196"/>
      <c r="B57" s="200"/>
      <c r="C57" s="1"/>
      <c r="D57" s="294" t="s">
        <v>232</v>
      </c>
      <c r="E57" s="294"/>
      <c r="F57" s="8">
        <v>0</v>
      </c>
      <c r="G57" s="8">
        <v>0</v>
      </c>
    </row>
    <row r="58" spans="1:7" ht="4.5" customHeight="1">
      <c r="A58" s="218"/>
      <c r="B58" s="218"/>
      <c r="C58" s="218"/>
      <c r="D58" s="218"/>
      <c r="E58" s="218"/>
      <c r="F58" s="262"/>
      <c r="G58" s="261"/>
    </row>
    <row r="59" spans="1:7" ht="15.75">
      <c r="A59" s="196"/>
      <c r="B59" s="200"/>
      <c r="C59" s="1" t="s">
        <v>21</v>
      </c>
      <c r="D59" s="1"/>
      <c r="E59" s="1"/>
      <c r="F59" s="219">
        <f>SUM(F60:F69)</f>
        <v>254910346295.56</v>
      </c>
      <c r="G59" s="219">
        <f>SUM(G60:G69)</f>
        <v>213165421847.44</v>
      </c>
    </row>
    <row r="60" spans="1:7" ht="15.75" customHeight="1">
      <c r="A60" s="196"/>
      <c r="B60" s="200"/>
      <c r="C60" s="1"/>
      <c r="D60" s="294" t="s">
        <v>280</v>
      </c>
      <c r="E60" s="295"/>
      <c r="F60" s="8">
        <v>15204613640</v>
      </c>
      <c r="G60" s="8">
        <v>11528071900</v>
      </c>
    </row>
    <row r="61" spans="1:7" ht="15.75">
      <c r="A61" s="196"/>
      <c r="B61" s="200"/>
      <c r="C61" s="1"/>
      <c r="D61" s="294" t="s">
        <v>281</v>
      </c>
      <c r="E61" s="294"/>
      <c r="F61" s="8">
        <f>76259652819+440621570+557700000+832337500</f>
        <v>78090311889</v>
      </c>
      <c r="G61" s="8">
        <f>61430062821+371481570+234200000+327475000+0</f>
        <v>62363219391</v>
      </c>
    </row>
    <row r="62" spans="1:7" ht="15.75">
      <c r="A62" s="196"/>
      <c r="B62" s="200"/>
      <c r="C62" s="1"/>
      <c r="D62" s="294" t="s">
        <v>233</v>
      </c>
      <c r="E62" s="294"/>
      <c r="F62" s="8">
        <v>7701959227</v>
      </c>
      <c r="G62" s="8">
        <v>6957055777</v>
      </c>
    </row>
    <row r="63" spans="1:7" ht="15.75">
      <c r="A63" s="196"/>
      <c r="B63" s="200"/>
      <c r="C63" s="1"/>
      <c r="D63" s="294" t="s">
        <v>234</v>
      </c>
      <c r="E63" s="294"/>
      <c r="F63" s="8">
        <v>2224127620</v>
      </c>
      <c r="G63" s="8">
        <v>2465109010</v>
      </c>
    </row>
    <row r="64" spans="1:7" ht="15.75">
      <c r="A64" s="196"/>
      <c r="B64" s="200"/>
      <c r="C64" s="1"/>
      <c r="D64" s="294" t="s">
        <v>282</v>
      </c>
      <c r="E64" s="294"/>
      <c r="F64" s="8">
        <f>6652230309.33+14596253071.37+24839514077.34+23328541218.52+1792030655+1486339095</f>
        <v>72694908426.559998</v>
      </c>
      <c r="G64" s="8">
        <f>3310903020+12264629944.02+23187248722.34+15311953353.08+1735189905+1084569595</f>
        <v>56894494539.440002</v>
      </c>
    </row>
    <row r="65" spans="1:7" ht="15.75">
      <c r="A65" s="196"/>
      <c r="B65" s="200"/>
      <c r="C65" s="1"/>
      <c r="D65" s="294" t="s">
        <v>283</v>
      </c>
      <c r="E65" s="294"/>
      <c r="F65" s="8">
        <f>4690498934+4396300318</f>
        <v>9086799252</v>
      </c>
      <c r="G65" s="8">
        <f>4174831584+4029607401</f>
        <v>8204438985</v>
      </c>
    </row>
    <row r="66" spans="1:7" ht="15.75">
      <c r="A66" s="196"/>
      <c r="B66" s="200"/>
      <c r="C66" s="1"/>
      <c r="D66" s="294" t="s">
        <v>235</v>
      </c>
      <c r="E66" s="294"/>
      <c r="F66" s="8">
        <v>1735464213</v>
      </c>
      <c r="G66" s="8">
        <v>1530177900</v>
      </c>
    </row>
    <row r="67" spans="1:7" ht="15.75">
      <c r="A67" s="196"/>
      <c r="B67" s="200"/>
      <c r="C67" s="1"/>
      <c r="D67" s="294" t="s">
        <v>236</v>
      </c>
      <c r="E67" s="294"/>
      <c r="F67" s="8">
        <v>46807298355</v>
      </c>
      <c r="G67" s="8">
        <v>44172154315</v>
      </c>
    </row>
    <row r="68" spans="1:7" ht="15.75">
      <c r="A68" s="196"/>
      <c r="B68" s="200"/>
      <c r="C68" s="1"/>
      <c r="D68" s="294" t="s">
        <v>237</v>
      </c>
      <c r="E68" s="294"/>
      <c r="F68" s="8">
        <v>20956491673</v>
      </c>
      <c r="G68" s="8">
        <v>18879751030</v>
      </c>
    </row>
    <row r="69" spans="1:7" ht="15.75">
      <c r="A69" s="196"/>
      <c r="B69" s="200"/>
      <c r="C69" s="1"/>
      <c r="D69" s="294" t="s">
        <v>284</v>
      </c>
      <c r="E69" s="294"/>
      <c r="F69" s="8">
        <v>408372000</v>
      </c>
      <c r="G69" s="8">
        <v>170949000</v>
      </c>
    </row>
    <row r="70" spans="1:7" ht="2.25" customHeight="1">
      <c r="A70" s="196"/>
      <c r="B70" s="200"/>
      <c r="C70" s="1"/>
      <c r="D70" s="1"/>
      <c r="E70" s="197"/>
      <c r="F70" s="8"/>
      <c r="G70" s="8"/>
    </row>
    <row r="71" spans="1:7" ht="15.75">
      <c r="A71" s="196"/>
      <c r="B71" s="200"/>
      <c r="C71" s="1" t="s">
        <v>22</v>
      </c>
      <c r="D71" s="1"/>
      <c r="E71" s="197"/>
      <c r="F71" s="219">
        <f>SUM(F72:F74)+SUM(F80:F84)</f>
        <v>584695522255.98999</v>
      </c>
      <c r="G71" s="219">
        <f>SUM(G72:G74)+SUM(G80:G84)</f>
        <v>520803578091.98999</v>
      </c>
    </row>
    <row r="72" spans="1:7" ht="15.75">
      <c r="A72" s="196"/>
      <c r="B72" s="200"/>
      <c r="C72" s="1"/>
      <c r="D72" s="294" t="s">
        <v>238</v>
      </c>
      <c r="E72" s="294"/>
      <c r="F72" s="8">
        <v>351361460579.48999</v>
      </c>
      <c r="G72" s="8">
        <v>323432173488.48999</v>
      </c>
    </row>
    <row r="73" spans="1:7" ht="15.75">
      <c r="A73" s="196"/>
      <c r="B73" s="200"/>
      <c r="C73" s="1"/>
      <c r="D73" s="294" t="s">
        <v>239</v>
      </c>
      <c r="E73" s="294"/>
      <c r="F73" s="8">
        <v>209706000</v>
      </c>
      <c r="G73" s="8">
        <v>192706000</v>
      </c>
    </row>
    <row r="74" spans="1:7" ht="15.75">
      <c r="A74" s="196"/>
      <c r="B74" s="200"/>
      <c r="C74" s="1"/>
      <c r="D74" s="294" t="s">
        <v>240</v>
      </c>
      <c r="E74" s="294"/>
      <c r="F74" s="8">
        <v>7459919460</v>
      </c>
      <c r="G74" s="8">
        <v>7170299460</v>
      </c>
    </row>
    <row r="75" spans="1:7" ht="15.75" customHeight="1">
      <c r="A75" s="292" t="s">
        <v>258</v>
      </c>
      <c r="B75" s="293"/>
      <c r="C75" s="293"/>
      <c r="D75" s="293"/>
      <c r="E75" s="293"/>
      <c r="F75" s="293"/>
      <c r="G75" s="151" t="s">
        <v>288</v>
      </c>
    </row>
    <row r="76" spans="1:7" ht="15.75">
      <c r="A76" s="244"/>
      <c r="B76" s="244"/>
      <c r="C76" s="258"/>
      <c r="D76" s="259"/>
      <c r="E76" s="259"/>
      <c r="F76" s="260"/>
      <c r="G76" s="260"/>
    </row>
    <row r="77" spans="1:7" ht="15.75">
      <c r="A77" s="200"/>
      <c r="B77" s="200"/>
      <c r="C77" s="1"/>
      <c r="D77" s="217"/>
      <c r="E77" s="217"/>
      <c r="F77" s="263"/>
      <c r="G77" s="263"/>
    </row>
    <row r="78" spans="1:7" ht="15.75">
      <c r="A78" s="200"/>
      <c r="B78" s="200"/>
      <c r="C78" s="1"/>
      <c r="D78" s="217"/>
      <c r="E78" s="217"/>
      <c r="F78" s="263"/>
      <c r="G78" s="263"/>
    </row>
    <row r="79" spans="1:7" ht="15.75">
      <c r="A79" s="200"/>
      <c r="B79" s="200"/>
      <c r="C79" s="1"/>
      <c r="D79" s="217"/>
      <c r="E79" s="217"/>
      <c r="F79" s="263"/>
      <c r="G79" s="263"/>
    </row>
    <row r="80" spans="1:7" ht="15.75">
      <c r="A80" s="196"/>
      <c r="B80" s="200"/>
      <c r="C80" s="1"/>
      <c r="D80" s="294" t="s">
        <v>241</v>
      </c>
      <c r="E80" s="294"/>
      <c r="F80" s="8">
        <v>1603046727</v>
      </c>
      <c r="G80" s="8">
        <v>2462597227</v>
      </c>
    </row>
    <row r="81" spans="1:7" ht="15.75">
      <c r="A81" s="196"/>
      <c r="B81" s="200"/>
      <c r="C81" s="1"/>
      <c r="D81" s="294" t="s">
        <v>242</v>
      </c>
      <c r="E81" s="294"/>
      <c r="F81" s="8">
        <v>2927524900</v>
      </c>
      <c r="G81" s="8">
        <v>2387353900</v>
      </c>
    </row>
    <row r="82" spans="1:7" ht="15.75">
      <c r="A82" s="196"/>
      <c r="B82" s="200"/>
      <c r="C82" s="1"/>
      <c r="D82" s="294" t="s">
        <v>243</v>
      </c>
      <c r="E82" s="294"/>
      <c r="F82" s="8">
        <v>71673000</v>
      </c>
      <c r="G82" s="8">
        <v>71673000</v>
      </c>
    </row>
    <row r="83" spans="1:7" ht="15.75">
      <c r="A83" s="196"/>
      <c r="B83" s="200"/>
      <c r="C83" s="1"/>
      <c r="D83" s="294" t="s">
        <v>244</v>
      </c>
      <c r="E83" s="294"/>
      <c r="F83" s="8">
        <v>272477200</v>
      </c>
      <c r="G83" s="8">
        <v>224827200</v>
      </c>
    </row>
    <row r="84" spans="1:7" ht="15.75">
      <c r="A84" s="196"/>
      <c r="B84" s="200"/>
      <c r="C84" s="1"/>
      <c r="D84" s="294" t="s">
        <v>245</v>
      </c>
      <c r="E84" s="294"/>
      <c r="F84" s="8">
        <v>220789714389.5</v>
      </c>
      <c r="G84" s="8">
        <v>184861947816.5</v>
      </c>
    </row>
    <row r="85" spans="1:7" ht="3.75" customHeight="1">
      <c r="A85" s="196"/>
      <c r="B85" s="200"/>
      <c r="C85" s="1"/>
      <c r="D85" s="1"/>
      <c r="E85" s="197"/>
      <c r="F85" s="8"/>
      <c r="G85" s="8"/>
    </row>
    <row r="86" spans="1:7" ht="15.75">
      <c r="A86" s="196"/>
      <c r="B86" s="200"/>
      <c r="C86" s="1" t="s">
        <v>23</v>
      </c>
      <c r="D86" s="1"/>
      <c r="E86" s="197"/>
      <c r="F86" s="219">
        <f>SUM(F87:F90)</f>
        <v>571071040515</v>
      </c>
      <c r="G86" s="219">
        <f>SUM(G87:G90)</f>
        <v>475716841530</v>
      </c>
    </row>
    <row r="87" spans="1:7" ht="15.75">
      <c r="A87" s="196"/>
      <c r="B87" s="200"/>
      <c r="C87" s="1"/>
      <c r="D87" s="294" t="s">
        <v>285</v>
      </c>
      <c r="E87" s="294"/>
      <c r="F87" s="8">
        <f>328121278434+42362177120</f>
        <v>370483455554</v>
      </c>
      <c r="G87" s="8">
        <f>266850878934+41609378520</f>
        <v>308460257454</v>
      </c>
    </row>
    <row r="88" spans="1:7" ht="15.75">
      <c r="A88" s="196"/>
      <c r="B88" s="200"/>
      <c r="C88" s="1"/>
      <c r="D88" s="294" t="s">
        <v>246</v>
      </c>
      <c r="E88" s="294"/>
      <c r="F88" s="8">
        <v>152442611355</v>
      </c>
      <c r="G88" s="8">
        <v>150401379470</v>
      </c>
    </row>
    <row r="89" spans="1:7" ht="15.75">
      <c r="A89" s="196"/>
      <c r="B89" s="200"/>
      <c r="C89" s="1"/>
      <c r="D89" s="294" t="s">
        <v>247</v>
      </c>
      <c r="E89" s="294"/>
      <c r="F89" s="8">
        <v>35089100306</v>
      </c>
      <c r="G89" s="8">
        <v>4632902906</v>
      </c>
    </row>
    <row r="90" spans="1:7" ht="15.75">
      <c r="A90" s="196"/>
      <c r="B90" s="200"/>
      <c r="C90" s="1"/>
      <c r="D90" s="294" t="s">
        <v>248</v>
      </c>
      <c r="E90" s="294"/>
      <c r="F90" s="8">
        <v>13055873300</v>
      </c>
      <c r="G90" s="8">
        <v>12222301700</v>
      </c>
    </row>
    <row r="91" spans="1:7" ht="3" customHeight="1">
      <c r="A91" s="196"/>
      <c r="B91" s="200"/>
      <c r="C91" s="1"/>
      <c r="D91" s="1"/>
      <c r="E91" s="197"/>
      <c r="F91" s="8"/>
      <c r="G91" s="8"/>
    </row>
    <row r="92" spans="1:7" ht="15.75">
      <c r="A92" s="196"/>
      <c r="B92" s="200"/>
      <c r="C92" s="1" t="s">
        <v>24</v>
      </c>
      <c r="D92" s="1"/>
      <c r="E92" s="197"/>
      <c r="F92" s="219">
        <f>SUM(F93:F95)</f>
        <v>53759356401.610001</v>
      </c>
      <c r="G92" s="219">
        <f>SUM(G93:G95)</f>
        <v>52863969684.389999</v>
      </c>
    </row>
    <row r="93" spans="1:7" ht="15.75">
      <c r="A93" s="196"/>
      <c r="B93" s="200"/>
      <c r="C93" s="1"/>
      <c r="D93" s="294" t="s">
        <v>249</v>
      </c>
      <c r="E93" s="294"/>
      <c r="F93" s="220">
        <v>44451574118.610001</v>
      </c>
      <c r="G93" s="220">
        <v>43067214361.389999</v>
      </c>
    </row>
    <row r="94" spans="1:7" ht="15.75">
      <c r="A94" s="196"/>
      <c r="B94" s="200"/>
      <c r="C94" s="1"/>
      <c r="D94" s="294" t="s">
        <v>250</v>
      </c>
      <c r="E94" s="294"/>
      <c r="F94" s="220">
        <v>7444876880</v>
      </c>
      <c r="G94" s="220">
        <v>7957299920</v>
      </c>
    </row>
    <row r="95" spans="1:7" ht="15.75">
      <c r="A95" s="196"/>
      <c r="B95" s="200"/>
      <c r="C95" s="1"/>
      <c r="D95" s="294" t="s">
        <v>251</v>
      </c>
      <c r="E95" s="294"/>
      <c r="F95" s="220">
        <v>1862905403</v>
      </c>
      <c r="G95" s="220">
        <v>1839455403</v>
      </c>
    </row>
    <row r="96" spans="1:7" ht="15.75">
      <c r="A96" s="196"/>
      <c r="B96" s="200"/>
      <c r="C96" s="1" t="s">
        <v>25</v>
      </c>
      <c r="D96" s="1"/>
      <c r="E96" s="197"/>
      <c r="F96" s="8">
        <v>7142969000</v>
      </c>
      <c r="G96" s="8">
        <v>7946460312</v>
      </c>
    </row>
    <row r="97" spans="1:7" ht="15.75">
      <c r="A97" s="196"/>
      <c r="B97" s="200"/>
      <c r="C97" s="290" t="s">
        <v>252</v>
      </c>
      <c r="D97" s="290"/>
      <c r="E97" s="291"/>
      <c r="F97" s="213">
        <f>F43+F59+F71+F86+F92+F96</f>
        <v>1654611459767.1602</v>
      </c>
      <c r="G97" s="213">
        <f>G43+G59+G71+G86+G92+G96</f>
        <v>1388043212005.8999</v>
      </c>
    </row>
    <row r="98" spans="1:7" ht="7.5" customHeight="1">
      <c r="A98" s="47"/>
      <c r="E98" s="19"/>
      <c r="F98" s="206"/>
      <c r="G98" s="206"/>
    </row>
    <row r="99" spans="1:7" ht="16.5" customHeight="1">
      <c r="A99" s="47"/>
      <c r="B99" s="191" t="s">
        <v>286</v>
      </c>
      <c r="E99" s="19"/>
      <c r="F99" s="46"/>
      <c r="G99" s="46"/>
    </row>
    <row r="100" spans="1:7" ht="15.75">
      <c r="A100" s="196"/>
      <c r="B100" s="191"/>
      <c r="C100" s="1" t="s">
        <v>253</v>
      </c>
      <c r="D100" s="1"/>
      <c r="E100" s="197"/>
      <c r="F100" s="8">
        <v>0</v>
      </c>
      <c r="G100" s="8">
        <v>0</v>
      </c>
    </row>
    <row r="101" spans="1:7" ht="15.75">
      <c r="A101" s="196"/>
      <c r="B101" s="191"/>
      <c r="C101" s="290" t="s">
        <v>254</v>
      </c>
      <c r="D101" s="290"/>
      <c r="E101" s="291"/>
      <c r="F101" s="221">
        <f>F100</f>
        <v>0</v>
      </c>
      <c r="G101" s="221">
        <f>G100</f>
        <v>0</v>
      </c>
    </row>
    <row r="102" spans="1:7" ht="10.5" customHeight="1">
      <c r="A102" s="196"/>
      <c r="B102" s="191"/>
      <c r="C102" s="1"/>
      <c r="D102" s="1"/>
      <c r="E102" s="197"/>
      <c r="F102" s="8"/>
      <c r="G102" s="8"/>
    </row>
    <row r="103" spans="1:7" ht="18.75" customHeight="1">
      <c r="A103" s="196"/>
      <c r="B103" s="191" t="s">
        <v>287</v>
      </c>
      <c r="C103" s="1"/>
      <c r="D103" s="1"/>
      <c r="E103" s="197"/>
      <c r="F103" s="8"/>
      <c r="G103" s="8"/>
    </row>
    <row r="104" spans="1:7" ht="15.75">
      <c r="A104" s="196"/>
      <c r="B104" s="200"/>
      <c r="C104" s="1" t="s">
        <v>27</v>
      </c>
      <c r="D104" s="1"/>
      <c r="E104" s="197"/>
      <c r="F104" s="222">
        <v>6313188000</v>
      </c>
      <c r="G104" s="222">
        <v>6226628000</v>
      </c>
    </row>
    <row r="105" spans="1:7" ht="15.75">
      <c r="A105" s="196"/>
      <c r="B105" s="200"/>
      <c r="C105" s="1" t="s">
        <v>26</v>
      </c>
      <c r="D105" s="1"/>
      <c r="E105" s="197"/>
      <c r="F105" s="222">
        <v>1620699500</v>
      </c>
      <c r="G105" s="222">
        <v>1477071000</v>
      </c>
    </row>
    <row r="106" spans="1:7" ht="15.75">
      <c r="A106" s="196"/>
      <c r="B106" s="200"/>
      <c r="C106" s="1" t="s">
        <v>28</v>
      </c>
      <c r="D106" s="1"/>
      <c r="E106" s="197"/>
      <c r="F106" s="222">
        <v>9801838484.6700001</v>
      </c>
      <c r="G106" s="222">
        <v>8529918074.6700001</v>
      </c>
    </row>
    <row r="107" spans="1:7" ht="13.5" customHeight="1">
      <c r="A107" s="196"/>
      <c r="B107" s="200"/>
      <c r="C107" s="203" t="s">
        <v>29</v>
      </c>
      <c r="D107" s="203"/>
      <c r="E107" s="204"/>
      <c r="F107" s="223">
        <f>SUM(F104:F106)</f>
        <v>17735725984.669998</v>
      </c>
      <c r="G107" s="223">
        <f>SUM(G104:G106)</f>
        <v>16233617074.67</v>
      </c>
    </row>
    <row r="108" spans="1:7" ht="13.5" customHeight="1">
      <c r="A108" s="224" t="s">
        <v>30</v>
      </c>
      <c r="B108" s="225"/>
      <c r="C108" s="226"/>
      <c r="D108" s="227"/>
      <c r="E108" s="228"/>
      <c r="F108" s="229">
        <f>F31+F40+F97+F101+F107</f>
        <v>2022087748464.76</v>
      </c>
      <c r="G108" s="229">
        <f>G31+G40+G97+G101+G107</f>
        <v>1690494458072.7598</v>
      </c>
    </row>
    <row r="109" spans="1:7" ht="12.75" customHeight="1">
      <c r="A109" s="230"/>
      <c r="B109" s="231"/>
      <c r="C109" s="192"/>
      <c r="D109" s="134"/>
      <c r="E109" s="232"/>
      <c r="F109" s="233"/>
      <c r="G109" s="234"/>
    </row>
    <row r="110" spans="1:7" ht="12.75" customHeight="1">
      <c r="A110" s="190" t="s">
        <v>264</v>
      </c>
      <c r="B110" s="231"/>
      <c r="C110" s="192"/>
      <c r="D110" s="134"/>
      <c r="E110" s="232"/>
      <c r="F110" s="233"/>
      <c r="G110" s="234"/>
    </row>
    <row r="111" spans="1:7" ht="12.75" customHeight="1">
      <c r="A111" s="230"/>
      <c r="B111" s="191" t="s">
        <v>265</v>
      </c>
      <c r="C111" s="192"/>
      <c r="D111" s="134"/>
      <c r="E111" s="232"/>
      <c r="F111" s="233"/>
      <c r="G111" s="234"/>
    </row>
    <row r="112" spans="1:7" ht="12.75" customHeight="1">
      <c r="A112" s="196"/>
      <c r="B112" s="200"/>
      <c r="C112" s="207" t="s">
        <v>31</v>
      </c>
      <c r="D112" s="1"/>
      <c r="E112" s="197"/>
      <c r="F112" s="222"/>
      <c r="G112" s="235"/>
    </row>
    <row r="113" spans="1:7" ht="15.75">
      <c r="A113" s="196"/>
      <c r="B113" s="200"/>
      <c r="C113" s="1"/>
      <c r="D113" s="1" t="s">
        <v>32</v>
      </c>
      <c r="E113" s="197"/>
      <c r="F113" s="8">
        <v>0</v>
      </c>
      <c r="G113" s="8">
        <v>0</v>
      </c>
    </row>
    <row r="114" spans="1:7" ht="15.75">
      <c r="A114" s="196"/>
      <c r="B114" s="200"/>
      <c r="C114" s="1"/>
      <c r="D114" s="192" t="s">
        <v>33</v>
      </c>
      <c r="E114" s="193"/>
      <c r="F114" s="236">
        <f>SUM(F113:F113)</f>
        <v>0</v>
      </c>
      <c r="G114" s="236">
        <f>SUM(G113:G113)</f>
        <v>0</v>
      </c>
    </row>
    <row r="115" spans="1:7" ht="3.75" customHeight="1">
      <c r="A115" s="196"/>
      <c r="B115" s="200"/>
      <c r="C115" s="1"/>
      <c r="D115" s="192"/>
      <c r="E115" s="193"/>
      <c r="F115" s="237"/>
      <c r="G115" s="237"/>
    </row>
    <row r="116" spans="1:7" ht="15.75">
      <c r="A116" s="196"/>
      <c r="B116" s="200"/>
      <c r="C116" s="207" t="s">
        <v>34</v>
      </c>
      <c r="D116" s="1"/>
      <c r="E116" s="197"/>
      <c r="F116" s="239"/>
      <c r="G116" s="239"/>
    </row>
    <row r="117" spans="1:7" ht="15.75">
      <c r="A117" s="196"/>
      <c r="B117" s="200"/>
      <c r="C117" s="207"/>
      <c r="D117" s="192" t="s">
        <v>35</v>
      </c>
      <c r="E117" s="197"/>
      <c r="F117" s="241">
        <v>0</v>
      </c>
      <c r="G117" s="241">
        <v>0</v>
      </c>
    </row>
    <row r="118" spans="1:7" ht="15.75">
      <c r="A118" s="196"/>
      <c r="B118" s="200"/>
      <c r="C118" s="203" t="s">
        <v>36</v>
      </c>
      <c r="D118" s="192"/>
      <c r="E118" s="197"/>
      <c r="F118" s="213">
        <f>F114+F117</f>
        <v>0</v>
      </c>
      <c r="G118" s="213">
        <f>G114+G117</f>
        <v>0</v>
      </c>
    </row>
    <row r="119" spans="1:7" ht="15.75">
      <c r="A119" s="196"/>
      <c r="B119" s="200"/>
      <c r="C119" s="203"/>
      <c r="D119" s="192"/>
      <c r="E119" s="197"/>
      <c r="F119" s="214"/>
      <c r="G119" s="215"/>
    </row>
    <row r="120" spans="1:7" ht="15.75">
      <c r="A120" s="196"/>
      <c r="B120" s="191" t="s">
        <v>266</v>
      </c>
      <c r="C120" s="203"/>
      <c r="D120" s="192"/>
      <c r="E120" s="197"/>
      <c r="F120" s="214"/>
      <c r="G120" s="215"/>
    </row>
    <row r="121" spans="1:7" ht="15.75">
      <c r="A121" s="196"/>
      <c r="B121" s="200"/>
      <c r="C121" s="207" t="s">
        <v>37</v>
      </c>
      <c r="D121" s="1"/>
      <c r="E121" s="197"/>
      <c r="F121" s="239"/>
      <c r="G121" s="240"/>
    </row>
    <row r="122" spans="1:7" ht="15.75">
      <c r="A122" s="196"/>
      <c r="B122" s="200"/>
      <c r="C122" s="1"/>
      <c r="D122" s="1" t="s">
        <v>38</v>
      </c>
      <c r="E122" s="197"/>
      <c r="F122" s="8">
        <f>F16+F17+F19</f>
        <v>248620224998</v>
      </c>
      <c r="G122" s="8">
        <f>G16+G17+G19</f>
        <v>204993708318</v>
      </c>
    </row>
    <row r="123" spans="1:7" ht="15.75">
      <c r="A123" s="196"/>
      <c r="B123" s="200"/>
      <c r="C123" s="1"/>
      <c r="D123" s="1" t="s">
        <v>39</v>
      </c>
      <c r="E123" s="197"/>
      <c r="F123" s="3">
        <f>F28</f>
        <v>14657682001.360001</v>
      </c>
      <c r="G123" s="3">
        <f>G28</f>
        <v>6184895333.9199991</v>
      </c>
    </row>
    <row r="124" spans="1:7" ht="15.75">
      <c r="A124" s="196"/>
      <c r="B124" s="200"/>
      <c r="C124" s="1"/>
      <c r="D124" s="1" t="s">
        <v>40</v>
      </c>
      <c r="E124" s="197"/>
      <c r="F124" s="3">
        <f>F29</f>
        <v>23427348965</v>
      </c>
      <c r="G124" s="3">
        <f>G29</f>
        <v>19730614432</v>
      </c>
    </row>
    <row r="125" spans="1:7" ht="15.75">
      <c r="A125" s="196"/>
      <c r="B125" s="200"/>
      <c r="C125" s="1"/>
      <c r="D125" s="1" t="s">
        <v>151</v>
      </c>
      <c r="E125" s="197"/>
      <c r="F125" s="3">
        <f>F18</f>
        <v>80000</v>
      </c>
      <c r="G125" s="3">
        <f>G18</f>
        <v>363586247</v>
      </c>
    </row>
    <row r="126" spans="1:7" ht="15.75">
      <c r="A126" s="196"/>
      <c r="B126" s="200"/>
      <c r="C126" s="1"/>
      <c r="D126" s="1" t="s">
        <v>300</v>
      </c>
      <c r="E126" s="197"/>
      <c r="F126" s="3">
        <f>F30</f>
        <v>75780750</v>
      </c>
      <c r="G126" s="3">
        <f>G30</f>
        <v>0</v>
      </c>
    </row>
    <row r="127" spans="1:7" ht="15.75">
      <c r="A127" s="196"/>
      <c r="B127" s="200"/>
      <c r="C127" s="1"/>
      <c r="D127" s="192" t="s">
        <v>41</v>
      </c>
      <c r="E127" s="193"/>
      <c r="F127" s="212">
        <f>SUM(F122:F126)</f>
        <v>286781116714.35999</v>
      </c>
      <c r="G127" s="212">
        <f>SUM(G122:G126)</f>
        <v>231272804330.92001</v>
      </c>
    </row>
    <row r="128" spans="1:7" ht="2.25" customHeight="1">
      <c r="A128" s="196"/>
      <c r="B128" s="200"/>
      <c r="C128" s="218"/>
      <c r="D128" s="218"/>
      <c r="E128" s="218"/>
      <c r="F128" s="242"/>
      <c r="G128" s="242"/>
    </row>
    <row r="129" spans="1:7" ht="9.9499999999999993" customHeight="1">
      <c r="A129" s="196"/>
      <c r="B129" s="200"/>
      <c r="C129" s="218"/>
      <c r="D129" s="218"/>
      <c r="E129" s="218"/>
      <c r="F129" s="243"/>
      <c r="G129" s="243"/>
    </row>
    <row r="130" spans="1:7" ht="15.75">
      <c r="A130" s="196"/>
      <c r="B130" s="200"/>
      <c r="C130" s="207" t="s">
        <v>42</v>
      </c>
      <c r="D130" s="1"/>
      <c r="E130" s="197"/>
      <c r="F130" s="245"/>
      <c r="G130" s="245"/>
    </row>
    <row r="131" spans="1:7" ht="15.75">
      <c r="A131" s="196"/>
      <c r="B131" s="200"/>
      <c r="C131" s="1"/>
      <c r="D131" s="1" t="s">
        <v>43</v>
      </c>
      <c r="E131" s="197"/>
      <c r="F131" s="3">
        <f>F40</f>
        <v>62959445998.57</v>
      </c>
      <c r="G131" s="3">
        <f>G40</f>
        <v>54944824661.269997</v>
      </c>
    </row>
    <row r="132" spans="1:7" ht="15.75">
      <c r="A132" s="196"/>
      <c r="B132" s="200"/>
      <c r="C132" s="1"/>
      <c r="D132" s="1" t="s">
        <v>55</v>
      </c>
      <c r="E132" s="197"/>
      <c r="F132" s="3">
        <f>F97</f>
        <v>1654611459767.1602</v>
      </c>
      <c r="G132" s="3">
        <f>G97</f>
        <v>1388043212005.8999</v>
      </c>
    </row>
    <row r="133" spans="1:7" ht="15.75">
      <c r="A133" s="196"/>
      <c r="B133" s="200"/>
      <c r="C133" s="1"/>
      <c r="D133" s="1" t="s">
        <v>44</v>
      </c>
      <c r="E133" s="197"/>
      <c r="F133" s="3">
        <f>F107</f>
        <v>17735725984.669998</v>
      </c>
      <c r="G133" s="3">
        <f>G107</f>
        <v>16233617074.67</v>
      </c>
    </row>
    <row r="134" spans="1:7" ht="15.75">
      <c r="A134" s="196"/>
      <c r="B134" s="200"/>
      <c r="C134" s="1"/>
      <c r="D134" s="192" t="s">
        <v>45</v>
      </c>
      <c r="E134" s="193"/>
      <c r="F134" s="212">
        <f>SUM(F131:F133)</f>
        <v>1735306631750.4001</v>
      </c>
      <c r="G134" s="212">
        <f>SUM(G131:G133)</f>
        <v>1459221653741.8398</v>
      </c>
    </row>
    <row r="135" spans="1:7" ht="15.75">
      <c r="A135" s="196"/>
      <c r="B135" s="200"/>
      <c r="C135" s="1"/>
      <c r="D135" s="192"/>
      <c r="E135" s="193"/>
      <c r="F135" s="246"/>
      <c r="G135" s="238"/>
    </row>
    <row r="136" spans="1:7" ht="15.75">
      <c r="A136" s="196"/>
      <c r="B136" s="200"/>
      <c r="C136" s="207" t="s">
        <v>46</v>
      </c>
      <c r="D136" s="1"/>
      <c r="E136" s="197"/>
      <c r="F136" s="3"/>
      <c r="G136" s="247"/>
    </row>
    <row r="137" spans="1:7" ht="15.75">
      <c r="A137" s="196"/>
      <c r="B137" s="200"/>
      <c r="C137" s="207"/>
      <c r="D137" s="1" t="s">
        <v>157</v>
      </c>
      <c r="E137" s="197"/>
      <c r="F137" s="3">
        <v>0</v>
      </c>
      <c r="G137" s="3">
        <v>0</v>
      </c>
    </row>
    <row r="138" spans="1:7" ht="15.75">
      <c r="A138" s="196"/>
      <c r="B138" s="200"/>
      <c r="C138" s="207"/>
      <c r="D138" s="192" t="s">
        <v>158</v>
      </c>
      <c r="E138" s="197"/>
      <c r="F138" s="241">
        <f>F137</f>
        <v>0</v>
      </c>
      <c r="G138" s="241">
        <f>G137</f>
        <v>0</v>
      </c>
    </row>
    <row r="139" spans="1:7" ht="15.75">
      <c r="A139" s="196"/>
      <c r="B139" s="200"/>
      <c r="C139" s="203" t="s">
        <v>47</v>
      </c>
      <c r="D139" s="203"/>
      <c r="E139" s="204"/>
      <c r="F139" s="248">
        <f>F127+F134+F138</f>
        <v>2022087748464.7603</v>
      </c>
      <c r="G139" s="248">
        <f>G127+G134+G138</f>
        <v>1690494458072.7598</v>
      </c>
    </row>
    <row r="140" spans="1:7" ht="12.75" customHeight="1">
      <c r="A140" s="224" t="s">
        <v>48</v>
      </c>
      <c r="B140" s="249"/>
      <c r="C140" s="249"/>
      <c r="D140" s="249"/>
      <c r="E140" s="250"/>
      <c r="F140" s="229">
        <f>F118+F139</f>
        <v>2022087748464.7603</v>
      </c>
      <c r="G140" s="229">
        <f>G118+G139</f>
        <v>1690494458072.7598</v>
      </c>
    </row>
    <row r="141" spans="1:7" ht="3.75" customHeight="1">
      <c r="A141" s="196"/>
      <c r="B141" s="200"/>
      <c r="C141" s="177"/>
      <c r="D141" s="177"/>
      <c r="E141" s="177"/>
      <c r="F141" s="177"/>
      <c r="G141" s="178"/>
    </row>
    <row r="142" spans="1:7" ht="9" customHeight="1">
      <c r="A142" s="251"/>
      <c r="B142" s="252"/>
      <c r="C142" s="252"/>
      <c r="D142" s="252"/>
      <c r="E142" s="252"/>
      <c r="F142" s="252"/>
      <c r="G142" s="253"/>
    </row>
    <row r="143" spans="1:7" ht="15" customHeight="1">
      <c r="A143" s="47"/>
      <c r="E143" s="19"/>
      <c r="G143" s="48"/>
    </row>
    <row r="144" spans="1:7">
      <c r="A144" s="47"/>
      <c r="E144" s="19"/>
      <c r="G144" s="48"/>
    </row>
    <row r="145" spans="1:7" ht="15" customHeight="1">
      <c r="A145" s="47"/>
      <c r="E145" s="286"/>
      <c r="F145" s="285"/>
      <c r="G145" s="276" t="s">
        <v>308</v>
      </c>
    </row>
    <row r="146" spans="1:7" ht="15" customHeight="1">
      <c r="A146" s="47"/>
      <c r="E146" s="286"/>
      <c r="F146" s="287"/>
      <c r="G146" s="276"/>
    </row>
    <row r="147" spans="1:7" ht="15" customHeight="1">
      <c r="A147" s="47"/>
      <c r="E147" s="281" t="s">
        <v>311</v>
      </c>
      <c r="F147" s="286"/>
      <c r="G147" s="276" t="s">
        <v>310</v>
      </c>
    </row>
    <row r="148" spans="1:7" ht="15" customHeight="1">
      <c r="A148" s="47"/>
      <c r="E148" s="281" t="s">
        <v>312</v>
      </c>
      <c r="F148" s="287"/>
      <c r="G148" s="276"/>
    </row>
    <row r="149" spans="1:7" ht="15" customHeight="1">
      <c r="A149" s="47"/>
      <c r="E149" s="281"/>
      <c r="F149" s="286"/>
      <c r="G149" s="276" t="s">
        <v>309</v>
      </c>
    </row>
    <row r="150" spans="1:7" ht="15" customHeight="1">
      <c r="A150" s="47"/>
      <c r="E150" s="281"/>
      <c r="F150" s="286"/>
      <c r="G150" s="276"/>
    </row>
    <row r="151" spans="1:7" ht="15" customHeight="1">
      <c r="A151" s="47"/>
      <c r="E151" s="282" t="s">
        <v>313</v>
      </c>
      <c r="F151" s="286"/>
      <c r="G151" s="276" t="s">
        <v>272</v>
      </c>
    </row>
    <row r="152" spans="1:7" ht="15" customHeight="1">
      <c r="A152" s="47"/>
      <c r="E152" s="281" t="s">
        <v>314</v>
      </c>
      <c r="F152" s="286"/>
      <c r="G152" s="288"/>
    </row>
    <row r="153" spans="1:7" ht="15" customHeight="1">
      <c r="A153" s="47"/>
      <c r="E153" s="281" t="s">
        <v>315</v>
      </c>
      <c r="F153" s="287"/>
      <c r="G153" s="289"/>
    </row>
    <row r="154" spans="1:7" ht="15" customHeight="1">
      <c r="A154" s="47"/>
      <c r="E154" s="19"/>
      <c r="F154" s="254"/>
      <c r="G154" s="255"/>
    </row>
    <row r="155" spans="1:7" ht="15" customHeight="1">
      <c r="A155" s="47"/>
      <c r="E155" s="19"/>
      <c r="F155" s="256"/>
      <c r="G155" s="257"/>
    </row>
    <row r="156" spans="1:7">
      <c r="A156" s="292" t="s">
        <v>258</v>
      </c>
      <c r="B156" s="293"/>
      <c r="C156" s="293"/>
      <c r="D156" s="293"/>
      <c r="E156" s="293"/>
      <c r="F156" s="293"/>
      <c r="G156" s="151" t="s">
        <v>289</v>
      </c>
    </row>
  </sheetData>
  <mergeCells count="50">
    <mergeCell ref="A6:G6"/>
    <mergeCell ref="A7:G7"/>
    <mergeCell ref="A8:G8"/>
    <mergeCell ref="A9:G9"/>
    <mergeCell ref="A11:E12"/>
    <mergeCell ref="D35:E35"/>
    <mergeCell ref="D38:E38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2:E72"/>
    <mergeCell ref="D73:E73"/>
    <mergeCell ref="D74:E74"/>
    <mergeCell ref="A75:F75"/>
    <mergeCell ref="D80:E80"/>
    <mergeCell ref="D81:E81"/>
    <mergeCell ref="D82:E82"/>
    <mergeCell ref="D83:E83"/>
    <mergeCell ref="D84:E84"/>
    <mergeCell ref="D87:E87"/>
    <mergeCell ref="D88:E88"/>
    <mergeCell ref="C101:E101"/>
    <mergeCell ref="A156:F156"/>
    <mergeCell ref="D89:E89"/>
    <mergeCell ref="D90:E90"/>
    <mergeCell ref="D93:E93"/>
    <mergeCell ref="D94:E94"/>
    <mergeCell ref="D95:E95"/>
    <mergeCell ref="C97:E97"/>
  </mergeCells>
  <pageMargins left="1.7716535433070868" right="0.70866141732283472" top="1.0236220472440944" bottom="1.2598425196850394" header="0.31496062992125984" footer="0.31496062992125984"/>
  <pageSetup paperSize="5" scale="7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6"/>
  <sheetViews>
    <sheetView workbookViewId="0">
      <selection activeCell="G1" sqref="G1:G3"/>
    </sheetView>
  </sheetViews>
  <sheetFormatPr defaultRowHeight="15"/>
  <cols>
    <col min="1" max="1" width="2.28515625" style="20" customWidth="1"/>
    <col min="2" max="2" width="1.42578125" style="19" customWidth="1"/>
    <col min="3" max="3" width="1.140625" style="19" customWidth="1"/>
    <col min="4" max="4" width="6.140625" style="19" customWidth="1"/>
    <col min="5" max="5" width="36.5703125" style="20" customWidth="1"/>
    <col min="6" max="6" width="26.28515625" style="20" customWidth="1"/>
    <col min="7" max="7" width="27.42578125" style="20" customWidth="1"/>
    <col min="8" max="8" width="22.5703125" style="20" customWidth="1"/>
    <col min="9" max="16384" width="9.140625" style="20"/>
  </cols>
  <sheetData>
    <row r="1" spans="1:7" ht="15.75">
      <c r="F1" s="273" t="s">
        <v>259</v>
      </c>
      <c r="G1" s="274" t="s">
        <v>307</v>
      </c>
    </row>
    <row r="2" spans="1:7" ht="11.25" customHeight="1">
      <c r="F2" s="274"/>
      <c r="G2" s="274" t="s">
        <v>316</v>
      </c>
    </row>
    <row r="3" spans="1:7" ht="15.75">
      <c r="F3" s="274"/>
      <c r="G3" s="275" t="s">
        <v>317</v>
      </c>
    </row>
    <row r="5" spans="1:7" ht="8.25" customHeight="1">
      <c r="A5" s="176"/>
      <c r="B5" s="177"/>
      <c r="C5" s="177"/>
      <c r="D5" s="177"/>
      <c r="E5" s="177"/>
      <c r="F5" s="177"/>
      <c r="G5" s="178"/>
    </row>
    <row r="6" spans="1:7" ht="18.75">
      <c r="A6" s="298" t="s">
        <v>49</v>
      </c>
      <c r="B6" s="299"/>
      <c r="C6" s="299"/>
      <c r="D6" s="299"/>
      <c r="E6" s="299"/>
      <c r="F6" s="299"/>
      <c r="G6" s="300"/>
    </row>
    <row r="7" spans="1:7" ht="27">
      <c r="A7" s="301" t="s">
        <v>222</v>
      </c>
      <c r="B7" s="302"/>
      <c r="C7" s="302"/>
      <c r="D7" s="302"/>
      <c r="E7" s="302"/>
      <c r="F7" s="302"/>
      <c r="G7" s="303"/>
    </row>
    <row r="8" spans="1:7" ht="15.75">
      <c r="A8" s="304" t="s">
        <v>297</v>
      </c>
      <c r="B8" s="305"/>
      <c r="C8" s="305"/>
      <c r="D8" s="305"/>
      <c r="E8" s="305"/>
      <c r="F8" s="305"/>
      <c r="G8" s="306"/>
    </row>
    <row r="9" spans="1:7" ht="15.75">
      <c r="A9" s="304" t="s">
        <v>0</v>
      </c>
      <c r="B9" s="305"/>
      <c r="C9" s="305"/>
      <c r="D9" s="305"/>
      <c r="E9" s="305"/>
      <c r="F9" s="305"/>
      <c r="G9" s="306"/>
    </row>
    <row r="10" spans="1:7" ht="10.5" customHeight="1">
      <c r="A10" s="179"/>
      <c r="B10" s="180"/>
      <c r="C10" s="180"/>
      <c r="D10" s="180"/>
      <c r="E10" s="180"/>
      <c r="F10" s="180"/>
      <c r="G10" s="181"/>
    </row>
    <row r="11" spans="1:7">
      <c r="A11" s="307" t="s">
        <v>1</v>
      </c>
      <c r="B11" s="307"/>
      <c r="C11" s="307"/>
      <c r="D11" s="307"/>
      <c r="E11" s="307"/>
      <c r="F11" s="182" t="s">
        <v>298</v>
      </c>
      <c r="G11" s="182" t="s">
        <v>268</v>
      </c>
    </row>
    <row r="12" spans="1:7">
      <c r="A12" s="308"/>
      <c r="B12" s="308"/>
      <c r="C12" s="308"/>
      <c r="D12" s="308"/>
      <c r="E12" s="308"/>
      <c r="F12" s="183" t="s">
        <v>2</v>
      </c>
      <c r="G12" s="183" t="s">
        <v>2</v>
      </c>
    </row>
    <row r="13" spans="1:7" ht="18.75" customHeight="1">
      <c r="A13" s="184" t="s">
        <v>3</v>
      </c>
      <c r="B13" s="185"/>
      <c r="C13" s="186"/>
      <c r="D13" s="186"/>
      <c r="E13" s="187"/>
      <c r="F13" s="188"/>
      <c r="G13" s="189"/>
    </row>
    <row r="14" spans="1:7" ht="18.75" customHeight="1">
      <c r="A14" s="190"/>
      <c r="B14" s="191" t="s">
        <v>261</v>
      </c>
      <c r="C14" s="192"/>
      <c r="D14" s="192"/>
      <c r="E14" s="193"/>
      <c r="F14" s="194"/>
      <c r="G14" s="195"/>
    </row>
    <row r="15" spans="1:7" ht="15.75">
      <c r="A15" s="196"/>
      <c r="B15" s="191"/>
      <c r="C15" s="1" t="s">
        <v>4</v>
      </c>
      <c r="D15" s="1"/>
      <c r="E15" s="197"/>
      <c r="F15" s="198"/>
      <c r="G15" s="199"/>
    </row>
    <row r="16" spans="1:7" ht="15.75">
      <c r="A16" s="196"/>
      <c r="B16" s="200"/>
      <c r="C16" s="201"/>
      <c r="D16" s="1" t="s">
        <v>5</v>
      </c>
      <c r="E16" s="197"/>
      <c r="F16" s="16">
        <v>224849788874</v>
      </c>
      <c r="G16" s="202">
        <v>189839313194</v>
      </c>
    </row>
    <row r="17" spans="1:7" ht="15.75">
      <c r="A17" s="196"/>
      <c r="B17" s="200"/>
      <c r="C17" s="201"/>
      <c r="D17" s="1" t="s">
        <v>6</v>
      </c>
      <c r="E17" s="197"/>
      <c r="F17" s="16">
        <v>0</v>
      </c>
      <c r="G17" s="202">
        <v>0</v>
      </c>
    </row>
    <row r="18" spans="1:7" ht="15.75">
      <c r="A18" s="196"/>
      <c r="B18" s="200"/>
      <c r="C18" s="201"/>
      <c r="D18" s="1" t="s">
        <v>7</v>
      </c>
      <c r="E18" s="197"/>
      <c r="F18" s="12">
        <v>80000</v>
      </c>
      <c r="G18" s="13">
        <v>363586247</v>
      </c>
    </row>
    <row r="19" spans="1:7" ht="15.75">
      <c r="A19" s="196"/>
      <c r="B19" s="200"/>
      <c r="C19" s="201"/>
      <c r="D19" s="1" t="s">
        <v>53</v>
      </c>
      <c r="E19" s="197"/>
      <c r="F19" s="12">
        <v>23770436124</v>
      </c>
      <c r="G19" s="13">
        <v>15154395124</v>
      </c>
    </row>
    <row r="20" spans="1:7" ht="15.75">
      <c r="A20" s="196"/>
      <c r="B20" s="200"/>
      <c r="C20" s="1" t="s">
        <v>8</v>
      </c>
      <c r="D20" s="1"/>
      <c r="E20" s="197"/>
      <c r="F20" s="264"/>
      <c r="G20" s="8"/>
    </row>
    <row r="21" spans="1:7" ht="15.75">
      <c r="A21" s="196"/>
      <c r="B21" s="200"/>
      <c r="C21" s="201"/>
      <c r="D21" s="1" t="s">
        <v>9</v>
      </c>
      <c r="E21" s="197"/>
      <c r="F21" s="6">
        <v>438056011.19999999</v>
      </c>
      <c r="G21" s="8">
        <v>519253651.60000002</v>
      </c>
    </row>
    <row r="22" spans="1:7" ht="15.75">
      <c r="A22" s="196"/>
      <c r="B22" s="200"/>
      <c r="C22" s="201"/>
      <c r="D22" s="1" t="s">
        <v>10</v>
      </c>
      <c r="E22" s="197"/>
      <c r="F22" s="6">
        <v>983402956.21000004</v>
      </c>
      <c r="G22" s="8">
        <f>434499705.21+541010650</f>
        <v>975510355.21000004</v>
      </c>
    </row>
    <row r="23" spans="1:7" ht="15.75">
      <c r="A23" s="196"/>
      <c r="B23" s="200"/>
      <c r="C23" s="201"/>
      <c r="D23" s="1" t="s">
        <v>50</v>
      </c>
      <c r="E23" s="197"/>
      <c r="F23" s="16">
        <v>0</v>
      </c>
      <c r="G23" s="202">
        <v>0</v>
      </c>
    </row>
    <row r="24" spans="1:7" ht="15.75" customHeight="1">
      <c r="A24" s="196"/>
      <c r="B24" s="200"/>
      <c r="C24" s="1"/>
      <c r="D24" s="1" t="s">
        <v>51</v>
      </c>
      <c r="E24" s="197"/>
      <c r="F24" s="16">
        <f>541010650-541010650</f>
        <v>0</v>
      </c>
      <c r="G24" s="202">
        <f>541010650-541010650</f>
        <v>0</v>
      </c>
    </row>
    <row r="25" spans="1:7" ht="15.75" customHeight="1">
      <c r="A25" s="196"/>
      <c r="B25" s="200"/>
      <c r="C25" s="1"/>
      <c r="D25" s="1" t="s">
        <v>52</v>
      </c>
      <c r="E25" s="197"/>
      <c r="F25" s="16">
        <v>2103651417</v>
      </c>
      <c r="G25" s="202">
        <f>2119217417-2075334083.67</f>
        <v>43883333.329999924</v>
      </c>
    </row>
    <row r="26" spans="1:7" ht="15.75">
      <c r="A26" s="196"/>
      <c r="B26" s="200"/>
      <c r="C26" s="1"/>
      <c r="D26" s="1" t="s">
        <v>11</v>
      </c>
      <c r="E26" s="197"/>
      <c r="F26" s="6">
        <v>16008025300</v>
      </c>
      <c r="G26" s="8">
        <f>11936555546-5347804275</f>
        <v>6588751271</v>
      </c>
    </row>
    <row r="27" spans="1:7" ht="15.75">
      <c r="A27" s="196"/>
      <c r="B27" s="200"/>
      <c r="C27" s="1" t="s">
        <v>274</v>
      </c>
      <c r="D27" s="1"/>
      <c r="E27" s="197"/>
      <c r="F27" s="6">
        <v>-4875453683.0500002</v>
      </c>
      <c r="G27" s="8">
        <f>-6558243284.85+2542538657.3+5800000+6100000+2023863960+37237457+166600+33333.33</f>
        <v>-1942503277.2200003</v>
      </c>
    </row>
    <row r="28" spans="1:7" ht="15.75">
      <c r="A28" s="196"/>
      <c r="B28" s="200"/>
      <c r="C28" s="1" t="s">
        <v>275</v>
      </c>
      <c r="D28" s="1"/>
      <c r="E28" s="197"/>
      <c r="F28" s="264">
        <f>(F21+F22+F23+F24+F25+F26)+F27</f>
        <v>14657682001.360001</v>
      </c>
      <c r="G28" s="8">
        <f>(G21+G22+G23+G24+G25+G26)+G27</f>
        <v>6184895333.9199991</v>
      </c>
    </row>
    <row r="29" spans="1:7" ht="15.75">
      <c r="A29" s="196"/>
      <c r="B29" s="200"/>
      <c r="C29" s="1" t="s">
        <v>12</v>
      </c>
      <c r="D29" s="1"/>
      <c r="E29" s="197"/>
      <c r="F29" s="264">
        <v>23427348965</v>
      </c>
      <c r="G29" s="8">
        <v>19730614432</v>
      </c>
    </row>
    <row r="30" spans="1:7" ht="15.75">
      <c r="A30" s="196"/>
      <c r="B30" s="200"/>
      <c r="C30" s="1" t="s">
        <v>299</v>
      </c>
      <c r="D30" s="1"/>
      <c r="E30" s="197"/>
      <c r="F30" s="264">
        <v>75780750</v>
      </c>
      <c r="G30" s="9">
        <v>0</v>
      </c>
    </row>
    <row r="31" spans="1:7" ht="15.75">
      <c r="A31" s="196"/>
      <c r="B31" s="200"/>
      <c r="C31" s="203" t="s">
        <v>13</v>
      </c>
      <c r="D31" s="203"/>
      <c r="E31" s="204"/>
      <c r="F31" s="265">
        <f>F16+F17+F18+F19+F28+F29+F30</f>
        <v>286781116714.35999</v>
      </c>
      <c r="G31" s="205">
        <f>G16+G17+G18+G19+G28+G29+G30</f>
        <v>231272804330.92001</v>
      </c>
    </row>
    <row r="32" spans="1:7" ht="9" customHeight="1">
      <c r="A32" s="47"/>
      <c r="E32" s="19"/>
      <c r="F32" s="176"/>
      <c r="G32" s="46"/>
    </row>
    <row r="33" spans="1:7" ht="18" customHeight="1">
      <c r="A33" s="47"/>
      <c r="B33" s="191" t="s">
        <v>262</v>
      </c>
      <c r="E33" s="19"/>
      <c r="F33" s="47"/>
      <c r="G33" s="46"/>
    </row>
    <row r="34" spans="1:7" ht="15.75">
      <c r="A34" s="196"/>
      <c r="B34" s="200"/>
      <c r="C34" s="207" t="s">
        <v>14</v>
      </c>
      <c r="D34" s="1"/>
      <c r="E34" s="197"/>
      <c r="F34" s="266"/>
      <c r="G34" s="209"/>
    </row>
    <row r="35" spans="1:7" ht="16.5">
      <c r="A35" s="196"/>
      <c r="B35" s="200"/>
      <c r="C35" s="1"/>
      <c r="D35" s="296" t="s">
        <v>54</v>
      </c>
      <c r="E35" s="297"/>
      <c r="F35" s="17">
        <v>1800590584.7</v>
      </c>
      <c r="G35" s="210">
        <v>5736973660</v>
      </c>
    </row>
    <row r="36" spans="1:7" ht="15.75">
      <c r="A36" s="196"/>
      <c r="B36" s="200"/>
      <c r="C36" s="1"/>
      <c r="D36" s="192" t="s">
        <v>15</v>
      </c>
      <c r="E36" s="193"/>
      <c r="F36" s="267">
        <f>SUM(F35:F35)</f>
        <v>1800590584.7</v>
      </c>
      <c r="G36" s="211">
        <f>SUM(G35:G35)</f>
        <v>5736973660</v>
      </c>
    </row>
    <row r="37" spans="1:7" ht="15.75">
      <c r="A37" s="196"/>
      <c r="B37" s="200"/>
      <c r="C37" s="207" t="s">
        <v>16</v>
      </c>
      <c r="D37" s="1"/>
      <c r="E37" s="197"/>
      <c r="F37" s="266"/>
      <c r="G37" s="208"/>
    </row>
    <row r="38" spans="1:7" ht="16.5">
      <c r="A38" s="196"/>
      <c r="B38" s="200"/>
      <c r="C38" s="1"/>
      <c r="D38" s="296" t="s">
        <v>17</v>
      </c>
      <c r="E38" s="297"/>
      <c r="F38" s="6">
        <v>61158855413.870003</v>
      </c>
      <c r="G38" s="8">
        <v>49207851001.269997</v>
      </c>
    </row>
    <row r="39" spans="1:7" ht="15.75">
      <c r="A39" s="196"/>
      <c r="B39" s="200"/>
      <c r="C39" s="1"/>
      <c r="D39" s="192" t="s">
        <v>18</v>
      </c>
      <c r="E39" s="193"/>
      <c r="F39" s="268">
        <f>SUM(F38:F38)</f>
        <v>61158855413.870003</v>
      </c>
      <c r="G39" s="212">
        <f>SUM(G38:G38)</f>
        <v>49207851001.269997</v>
      </c>
    </row>
    <row r="40" spans="1:7" ht="15.75">
      <c r="A40" s="196"/>
      <c r="B40" s="200"/>
      <c r="C40" s="203" t="s">
        <v>19</v>
      </c>
      <c r="D40" s="1"/>
      <c r="E40" s="197"/>
      <c r="F40" s="269">
        <f>F36+F39</f>
        <v>62959445998.57</v>
      </c>
      <c r="G40" s="213">
        <f>G36+G39</f>
        <v>54944824661.269997</v>
      </c>
    </row>
    <row r="41" spans="1:7" ht="9" customHeight="1">
      <c r="A41" s="196"/>
      <c r="B41" s="200"/>
      <c r="C41" s="203"/>
      <c r="D41" s="1"/>
      <c r="E41" s="197"/>
      <c r="F41" s="214"/>
      <c r="G41" s="215"/>
    </row>
    <row r="42" spans="1:7" ht="16.5" customHeight="1">
      <c r="A42" s="196"/>
      <c r="B42" s="191" t="s">
        <v>263</v>
      </c>
      <c r="C42" s="203"/>
      <c r="D42" s="1"/>
      <c r="E42" s="197"/>
      <c r="F42" s="214"/>
      <c r="G42" s="215"/>
    </row>
    <row r="43" spans="1:7" ht="15.75">
      <c r="A43" s="196"/>
      <c r="B43" s="200"/>
      <c r="C43" s="1" t="s">
        <v>20</v>
      </c>
      <c r="D43" s="1"/>
      <c r="E43" s="197"/>
      <c r="F43" s="216">
        <f>SUM(F44:F57)</f>
        <v>183032225299</v>
      </c>
      <c r="G43" s="216">
        <f>SUM(G44:G57)</f>
        <v>117546940540.08</v>
      </c>
    </row>
    <row r="44" spans="1:7" ht="15.75">
      <c r="A44" s="196"/>
      <c r="B44" s="200"/>
      <c r="C44" s="1"/>
      <c r="D44" s="294" t="s">
        <v>223</v>
      </c>
      <c r="E44" s="294"/>
      <c r="F44" s="8">
        <v>48887098800</v>
      </c>
      <c r="G44" s="8">
        <v>37247683832.080002</v>
      </c>
    </row>
    <row r="45" spans="1:7" ht="15.75">
      <c r="A45" s="196"/>
      <c r="B45" s="200"/>
      <c r="C45" s="1"/>
      <c r="D45" s="294" t="s">
        <v>276</v>
      </c>
      <c r="E45" s="294"/>
      <c r="F45" s="8">
        <f>1293072000+278850000</f>
        <v>1571922000</v>
      </c>
      <c r="G45" s="8">
        <f>1388850000+1097743000+0</f>
        <v>2486593000</v>
      </c>
    </row>
    <row r="46" spans="1:7" ht="15.75">
      <c r="A46" s="196"/>
      <c r="B46" s="200"/>
      <c r="C46" s="1"/>
      <c r="D46" s="294" t="s">
        <v>277</v>
      </c>
      <c r="E46" s="294"/>
      <c r="F46" s="8">
        <f>820225540+3699922100+19970061150+3348992000+3030995000</f>
        <v>30870195790</v>
      </c>
      <c r="G46" s="8">
        <f>182635540+20240599100+11509669750+3348992000+0+3030995000</f>
        <v>38312891390</v>
      </c>
    </row>
    <row r="47" spans="1:7" ht="15.75">
      <c r="A47" s="196"/>
      <c r="B47" s="200"/>
      <c r="C47" s="1"/>
      <c r="D47" s="294" t="s">
        <v>278</v>
      </c>
      <c r="E47" s="294"/>
      <c r="F47" s="8">
        <v>0</v>
      </c>
      <c r="G47" s="8">
        <v>0</v>
      </c>
    </row>
    <row r="48" spans="1:7" ht="15.75">
      <c r="A48" s="196"/>
      <c r="B48" s="200"/>
      <c r="C48" s="1"/>
      <c r="D48" s="294" t="s">
        <v>279</v>
      </c>
      <c r="E48" s="294"/>
      <c r="F48" s="8">
        <f>18977399818+1975416000+2701804341+12655180000+436102000+660466000+1600630000+80320000</f>
        <v>39087318159</v>
      </c>
      <c r="G48" s="8">
        <f>19023399818+1841400000+0+0+1440235000+9778780000+52000000+133450000+1568525000+97090000</f>
        <v>33934879818</v>
      </c>
    </row>
    <row r="49" spans="1:7" ht="15.75">
      <c r="A49" s="196"/>
      <c r="B49" s="200"/>
      <c r="C49" s="1"/>
      <c r="D49" s="294" t="s">
        <v>224</v>
      </c>
      <c r="E49" s="294"/>
      <c r="F49" s="8">
        <v>55180864000</v>
      </c>
      <c r="G49" s="8">
        <v>1545330000</v>
      </c>
    </row>
    <row r="50" spans="1:7" ht="15.75">
      <c r="A50" s="196"/>
      <c r="B50" s="200"/>
      <c r="C50" s="1"/>
      <c r="D50" s="294" t="s">
        <v>225</v>
      </c>
      <c r="E50" s="294"/>
      <c r="F50" s="8">
        <v>2347164800</v>
      </c>
      <c r="G50" s="8">
        <v>1293985000</v>
      </c>
    </row>
    <row r="51" spans="1:7" ht="15.75">
      <c r="A51" s="196"/>
      <c r="B51" s="200"/>
      <c r="C51" s="1"/>
      <c r="D51" s="294" t="s">
        <v>226</v>
      </c>
      <c r="E51" s="294"/>
      <c r="F51" s="8">
        <v>3265464250</v>
      </c>
      <c r="G51" s="8">
        <v>1233399000</v>
      </c>
    </row>
    <row r="52" spans="1:7" ht="15.75">
      <c r="A52" s="196"/>
      <c r="B52" s="200"/>
      <c r="C52" s="1"/>
      <c r="D52" s="294" t="s">
        <v>227</v>
      </c>
      <c r="E52" s="294"/>
      <c r="F52" s="8">
        <v>60000000</v>
      </c>
      <c r="G52" s="8">
        <v>60000000</v>
      </c>
    </row>
    <row r="53" spans="1:7" ht="15.75">
      <c r="A53" s="196"/>
      <c r="B53" s="200"/>
      <c r="C53" s="1"/>
      <c r="D53" s="294" t="s">
        <v>228</v>
      </c>
      <c r="E53" s="294"/>
      <c r="F53" s="8">
        <v>1446675000</v>
      </c>
      <c r="G53" s="8">
        <v>1363151000</v>
      </c>
    </row>
    <row r="54" spans="1:7" ht="15.75">
      <c r="A54" s="196"/>
      <c r="B54" s="200"/>
      <c r="C54" s="1"/>
      <c r="D54" s="294" t="s">
        <v>229</v>
      </c>
      <c r="E54" s="294"/>
      <c r="F54" s="8">
        <v>0</v>
      </c>
      <c r="G54" s="8">
        <v>0</v>
      </c>
    </row>
    <row r="55" spans="1:7" ht="15.75">
      <c r="A55" s="196"/>
      <c r="B55" s="200"/>
      <c r="C55" s="1"/>
      <c r="D55" s="294" t="s">
        <v>230</v>
      </c>
      <c r="E55" s="294"/>
      <c r="F55" s="8">
        <v>315522500</v>
      </c>
      <c r="G55" s="8">
        <v>69027500</v>
      </c>
    </row>
    <row r="56" spans="1:7" ht="22.5" customHeight="1">
      <c r="A56" s="196"/>
      <c r="B56" s="200"/>
      <c r="C56" s="1"/>
      <c r="D56" s="294" t="s">
        <v>231</v>
      </c>
      <c r="E56" s="294"/>
      <c r="F56" s="8">
        <v>0</v>
      </c>
      <c r="G56" s="8">
        <v>0</v>
      </c>
    </row>
    <row r="57" spans="1:7" ht="15.75">
      <c r="A57" s="196"/>
      <c r="B57" s="200"/>
      <c r="C57" s="1"/>
      <c r="D57" s="294" t="s">
        <v>232</v>
      </c>
      <c r="E57" s="294"/>
      <c r="F57" s="8">
        <v>0</v>
      </c>
      <c r="G57" s="8">
        <v>0</v>
      </c>
    </row>
    <row r="58" spans="1:7" ht="4.5" customHeight="1">
      <c r="A58" s="218"/>
      <c r="B58" s="218"/>
      <c r="C58" s="218"/>
      <c r="D58" s="218"/>
      <c r="E58" s="218"/>
      <c r="F58" s="262"/>
      <c r="G58" s="261"/>
    </row>
    <row r="59" spans="1:7" ht="15.75">
      <c r="A59" s="196"/>
      <c r="B59" s="200"/>
      <c r="C59" s="1" t="s">
        <v>21</v>
      </c>
      <c r="D59" s="1"/>
      <c r="E59" s="1"/>
      <c r="F59" s="219">
        <f>SUM(F60:F69)</f>
        <v>254910346295.56</v>
      </c>
      <c r="G59" s="219">
        <f>SUM(G60:G69)</f>
        <v>213165421847.44</v>
      </c>
    </row>
    <row r="60" spans="1:7" ht="15.75" customHeight="1">
      <c r="A60" s="196"/>
      <c r="B60" s="200"/>
      <c r="C60" s="1"/>
      <c r="D60" s="294" t="s">
        <v>280</v>
      </c>
      <c r="E60" s="295"/>
      <c r="F60" s="8">
        <v>15204613640</v>
      </c>
      <c r="G60" s="8">
        <v>11528071900</v>
      </c>
    </row>
    <row r="61" spans="1:7" ht="15.75">
      <c r="A61" s="196"/>
      <c r="B61" s="200"/>
      <c r="C61" s="1"/>
      <c r="D61" s="294" t="s">
        <v>281</v>
      </c>
      <c r="E61" s="294"/>
      <c r="F61" s="8">
        <f>76259652819+440621570+557700000+832337500</f>
        <v>78090311889</v>
      </c>
      <c r="G61" s="8">
        <f>61430062821+371481570+234200000+327475000+0</f>
        <v>62363219391</v>
      </c>
    </row>
    <row r="62" spans="1:7" ht="15.75">
      <c r="A62" s="196"/>
      <c r="B62" s="200"/>
      <c r="C62" s="1"/>
      <c r="D62" s="294" t="s">
        <v>233</v>
      </c>
      <c r="E62" s="294"/>
      <c r="F62" s="8">
        <v>7701959227</v>
      </c>
      <c r="G62" s="8">
        <v>6957055777</v>
      </c>
    </row>
    <row r="63" spans="1:7" ht="15.75">
      <c r="A63" s="196"/>
      <c r="B63" s="200"/>
      <c r="C63" s="1"/>
      <c r="D63" s="294" t="s">
        <v>234</v>
      </c>
      <c r="E63" s="294"/>
      <c r="F63" s="8">
        <v>2224127620</v>
      </c>
      <c r="G63" s="8">
        <v>2465109010</v>
      </c>
    </row>
    <row r="64" spans="1:7" ht="15.75">
      <c r="A64" s="196"/>
      <c r="B64" s="200"/>
      <c r="C64" s="1"/>
      <c r="D64" s="294" t="s">
        <v>282</v>
      </c>
      <c r="E64" s="294"/>
      <c r="F64" s="8">
        <f>6652230309.33+14596253071.37+24839514077.34+23328541218.52+1792030655+1486339095</f>
        <v>72694908426.559998</v>
      </c>
      <c r="G64" s="8">
        <f>3310903020+12264629944.02+23187248722.34+15311953353.08+1735189905+1084569595</f>
        <v>56894494539.440002</v>
      </c>
    </row>
    <row r="65" spans="1:7" ht="15.75">
      <c r="A65" s="196"/>
      <c r="B65" s="200"/>
      <c r="C65" s="1"/>
      <c r="D65" s="294" t="s">
        <v>283</v>
      </c>
      <c r="E65" s="294"/>
      <c r="F65" s="8">
        <f>4690498934+4396300318</f>
        <v>9086799252</v>
      </c>
      <c r="G65" s="8">
        <f>4174831584+4029607401</f>
        <v>8204438985</v>
      </c>
    </row>
    <row r="66" spans="1:7" ht="15.75">
      <c r="A66" s="196"/>
      <c r="B66" s="200"/>
      <c r="C66" s="1"/>
      <c r="D66" s="294" t="s">
        <v>235</v>
      </c>
      <c r="E66" s="294"/>
      <c r="F66" s="8">
        <v>1735464213</v>
      </c>
      <c r="G66" s="8">
        <v>1530177900</v>
      </c>
    </row>
    <row r="67" spans="1:7" ht="15.75">
      <c r="A67" s="196"/>
      <c r="B67" s="200"/>
      <c r="C67" s="1"/>
      <c r="D67" s="294" t="s">
        <v>236</v>
      </c>
      <c r="E67" s="294"/>
      <c r="F67" s="8">
        <v>46807298355</v>
      </c>
      <c r="G67" s="8">
        <v>44172154315</v>
      </c>
    </row>
    <row r="68" spans="1:7" ht="15.75">
      <c r="A68" s="196"/>
      <c r="B68" s="200"/>
      <c r="C68" s="1"/>
      <c r="D68" s="294" t="s">
        <v>237</v>
      </c>
      <c r="E68" s="294"/>
      <c r="F68" s="8">
        <v>20956491673</v>
      </c>
      <c r="G68" s="8">
        <v>18879751030</v>
      </c>
    </row>
    <row r="69" spans="1:7" ht="15.75">
      <c r="A69" s="196"/>
      <c r="B69" s="200"/>
      <c r="C69" s="1"/>
      <c r="D69" s="294" t="s">
        <v>284</v>
      </c>
      <c r="E69" s="294"/>
      <c r="F69" s="8">
        <v>408372000</v>
      </c>
      <c r="G69" s="8">
        <v>170949000</v>
      </c>
    </row>
    <row r="70" spans="1:7" ht="2.25" customHeight="1">
      <c r="A70" s="196"/>
      <c r="B70" s="200"/>
      <c r="C70" s="1"/>
      <c r="D70" s="1"/>
      <c r="E70" s="197"/>
      <c r="F70" s="8"/>
      <c r="G70" s="8"/>
    </row>
    <row r="71" spans="1:7" ht="15.75">
      <c r="A71" s="196"/>
      <c r="B71" s="200"/>
      <c r="C71" s="1" t="s">
        <v>22</v>
      </c>
      <c r="D71" s="1"/>
      <c r="E71" s="197"/>
      <c r="F71" s="219">
        <f>SUM(F72:F74)+SUM(F80:F84)</f>
        <v>584695522255.98999</v>
      </c>
      <c r="G71" s="219">
        <f>SUM(G72:G74)+SUM(G80:G84)</f>
        <v>520803578091.98999</v>
      </c>
    </row>
    <row r="72" spans="1:7" ht="15.75">
      <c r="A72" s="196"/>
      <c r="B72" s="200"/>
      <c r="C72" s="1"/>
      <c r="D72" s="294" t="s">
        <v>238</v>
      </c>
      <c r="E72" s="294"/>
      <c r="F72" s="8">
        <v>351361460579.48999</v>
      </c>
      <c r="G72" s="8">
        <v>323432173488.48999</v>
      </c>
    </row>
    <row r="73" spans="1:7" ht="15.75">
      <c r="A73" s="196"/>
      <c r="B73" s="200"/>
      <c r="C73" s="1"/>
      <c r="D73" s="294" t="s">
        <v>239</v>
      </c>
      <c r="E73" s="294"/>
      <c r="F73" s="8">
        <v>209706000</v>
      </c>
      <c r="G73" s="8">
        <v>192706000</v>
      </c>
    </row>
    <row r="74" spans="1:7" ht="15.75">
      <c r="A74" s="196"/>
      <c r="B74" s="200"/>
      <c r="C74" s="1"/>
      <c r="D74" s="294" t="s">
        <v>240</v>
      </c>
      <c r="E74" s="294"/>
      <c r="F74" s="8">
        <v>7459919460</v>
      </c>
      <c r="G74" s="8">
        <v>7170299460</v>
      </c>
    </row>
    <row r="75" spans="1:7" ht="15.75" customHeight="1">
      <c r="A75" s="292" t="s">
        <v>258</v>
      </c>
      <c r="B75" s="293"/>
      <c r="C75" s="293"/>
      <c r="D75" s="293"/>
      <c r="E75" s="293"/>
      <c r="F75" s="293"/>
      <c r="G75" s="151" t="s">
        <v>288</v>
      </c>
    </row>
    <row r="76" spans="1:7" ht="15.75">
      <c r="A76" s="244"/>
      <c r="B76" s="244"/>
      <c r="C76" s="258"/>
      <c r="D76" s="259"/>
      <c r="E76" s="259"/>
      <c r="F76" s="260"/>
      <c r="G76" s="260"/>
    </row>
    <row r="77" spans="1:7" ht="15.75">
      <c r="A77" s="200"/>
      <c r="B77" s="200"/>
      <c r="C77" s="1"/>
      <c r="D77" s="217"/>
      <c r="E77" s="217"/>
      <c r="F77" s="263"/>
      <c r="G77" s="263"/>
    </row>
    <row r="78" spans="1:7" ht="15.75">
      <c r="A78" s="200"/>
      <c r="B78" s="200"/>
      <c r="C78" s="1"/>
      <c r="D78" s="217"/>
      <c r="E78" s="217"/>
      <c r="F78" s="263"/>
      <c r="G78" s="263"/>
    </row>
    <row r="79" spans="1:7" ht="15.75">
      <c r="A79" s="200"/>
      <c r="B79" s="200"/>
      <c r="C79" s="1"/>
      <c r="D79" s="217"/>
      <c r="E79" s="217"/>
      <c r="F79" s="263"/>
      <c r="G79" s="263"/>
    </row>
    <row r="80" spans="1:7" ht="15.75">
      <c r="A80" s="196"/>
      <c r="B80" s="200"/>
      <c r="C80" s="1"/>
      <c r="D80" s="294" t="s">
        <v>241</v>
      </c>
      <c r="E80" s="294"/>
      <c r="F80" s="8">
        <v>1603046727</v>
      </c>
      <c r="G80" s="8">
        <v>2462597227</v>
      </c>
    </row>
    <row r="81" spans="1:7" ht="15.75">
      <c r="A81" s="196"/>
      <c r="B81" s="200"/>
      <c r="C81" s="1"/>
      <c r="D81" s="294" t="s">
        <v>242</v>
      </c>
      <c r="E81" s="294"/>
      <c r="F81" s="8">
        <v>2927524900</v>
      </c>
      <c r="G81" s="8">
        <v>2387353900</v>
      </c>
    </row>
    <row r="82" spans="1:7" ht="15.75">
      <c r="A82" s="196"/>
      <c r="B82" s="200"/>
      <c r="C82" s="1"/>
      <c r="D82" s="294" t="s">
        <v>243</v>
      </c>
      <c r="E82" s="294"/>
      <c r="F82" s="8">
        <v>71673000</v>
      </c>
      <c r="G82" s="8">
        <v>71673000</v>
      </c>
    </row>
    <row r="83" spans="1:7" ht="15.75">
      <c r="A83" s="196"/>
      <c r="B83" s="200"/>
      <c r="C83" s="1"/>
      <c r="D83" s="294" t="s">
        <v>244</v>
      </c>
      <c r="E83" s="294"/>
      <c r="F83" s="8">
        <v>272477200</v>
      </c>
      <c r="G83" s="8">
        <v>224827200</v>
      </c>
    </row>
    <row r="84" spans="1:7" ht="15.75">
      <c r="A84" s="196"/>
      <c r="B84" s="200"/>
      <c r="C84" s="1"/>
      <c r="D84" s="294" t="s">
        <v>245</v>
      </c>
      <c r="E84" s="294"/>
      <c r="F84" s="8">
        <v>220789714389.5</v>
      </c>
      <c r="G84" s="8">
        <v>184861947816.5</v>
      </c>
    </row>
    <row r="85" spans="1:7" ht="3.75" customHeight="1">
      <c r="A85" s="196"/>
      <c r="B85" s="200"/>
      <c r="C85" s="1"/>
      <c r="D85" s="1"/>
      <c r="E85" s="197"/>
      <c r="F85" s="8"/>
      <c r="G85" s="8"/>
    </row>
    <row r="86" spans="1:7" ht="15.75">
      <c r="A86" s="196"/>
      <c r="B86" s="200"/>
      <c r="C86" s="1" t="s">
        <v>23</v>
      </c>
      <c r="D86" s="1"/>
      <c r="E86" s="197"/>
      <c r="F86" s="219">
        <f>SUM(F87:F90)</f>
        <v>571071040515</v>
      </c>
      <c r="G86" s="219">
        <f>SUM(G87:G90)</f>
        <v>475716841530</v>
      </c>
    </row>
    <row r="87" spans="1:7" ht="15.75">
      <c r="A87" s="196"/>
      <c r="B87" s="200"/>
      <c r="C87" s="1"/>
      <c r="D87" s="294" t="s">
        <v>285</v>
      </c>
      <c r="E87" s="294"/>
      <c r="F87" s="8">
        <f>328121278434+42362177120</f>
        <v>370483455554</v>
      </c>
      <c r="G87" s="8">
        <f>266850878934+41609378520</f>
        <v>308460257454</v>
      </c>
    </row>
    <row r="88" spans="1:7" ht="15.75">
      <c r="A88" s="196"/>
      <c r="B88" s="200"/>
      <c r="C88" s="1"/>
      <c r="D88" s="294" t="s">
        <v>246</v>
      </c>
      <c r="E88" s="294"/>
      <c r="F88" s="8">
        <v>152442611355</v>
      </c>
      <c r="G88" s="8">
        <v>150401379470</v>
      </c>
    </row>
    <row r="89" spans="1:7" ht="15.75">
      <c r="A89" s="196"/>
      <c r="B89" s="200"/>
      <c r="C89" s="1"/>
      <c r="D89" s="294" t="s">
        <v>247</v>
      </c>
      <c r="E89" s="294"/>
      <c r="F89" s="8">
        <v>35089100306</v>
      </c>
      <c r="G89" s="8">
        <v>4632902906</v>
      </c>
    </row>
    <row r="90" spans="1:7" ht="15.75">
      <c r="A90" s="196"/>
      <c r="B90" s="200"/>
      <c r="C90" s="1"/>
      <c r="D90" s="294" t="s">
        <v>248</v>
      </c>
      <c r="E90" s="294"/>
      <c r="F90" s="8">
        <v>13055873300</v>
      </c>
      <c r="G90" s="8">
        <v>12222301700</v>
      </c>
    </row>
    <row r="91" spans="1:7" ht="3" customHeight="1">
      <c r="A91" s="196"/>
      <c r="B91" s="200"/>
      <c r="C91" s="1"/>
      <c r="D91" s="1"/>
      <c r="E91" s="197"/>
      <c r="F91" s="8"/>
      <c r="G91" s="8"/>
    </row>
    <row r="92" spans="1:7" ht="15.75">
      <c r="A92" s="196"/>
      <c r="B92" s="200"/>
      <c r="C92" s="1" t="s">
        <v>24</v>
      </c>
      <c r="D92" s="1"/>
      <c r="E92" s="197"/>
      <c r="F92" s="219">
        <f>SUM(F93:F95)</f>
        <v>53759356401.610001</v>
      </c>
      <c r="G92" s="219">
        <f>SUM(G93:G95)</f>
        <v>52863969684.389999</v>
      </c>
    </row>
    <row r="93" spans="1:7" ht="15.75">
      <c r="A93" s="196"/>
      <c r="B93" s="200"/>
      <c r="C93" s="1"/>
      <c r="D93" s="294" t="s">
        <v>249</v>
      </c>
      <c r="E93" s="294"/>
      <c r="F93" s="220">
        <v>44451574118.610001</v>
      </c>
      <c r="G93" s="220">
        <v>43067214361.389999</v>
      </c>
    </row>
    <row r="94" spans="1:7" ht="15.75">
      <c r="A94" s="196"/>
      <c r="B94" s="200"/>
      <c r="C94" s="1"/>
      <c r="D94" s="294" t="s">
        <v>250</v>
      </c>
      <c r="E94" s="294"/>
      <c r="F94" s="220">
        <v>7444876880</v>
      </c>
      <c r="G94" s="220">
        <v>7957299920</v>
      </c>
    </row>
    <row r="95" spans="1:7" ht="15.75">
      <c r="A95" s="196"/>
      <c r="B95" s="200"/>
      <c r="C95" s="1"/>
      <c r="D95" s="294" t="s">
        <v>251</v>
      </c>
      <c r="E95" s="294"/>
      <c r="F95" s="220">
        <v>1862905403</v>
      </c>
      <c r="G95" s="220">
        <v>1839455403</v>
      </c>
    </row>
    <row r="96" spans="1:7" ht="15.75">
      <c r="A96" s="196"/>
      <c r="B96" s="200"/>
      <c r="C96" s="1" t="s">
        <v>25</v>
      </c>
      <c r="D96" s="1"/>
      <c r="E96" s="197"/>
      <c r="F96" s="8">
        <v>7142969000</v>
      </c>
      <c r="G96" s="8">
        <v>7946460312</v>
      </c>
    </row>
    <row r="97" spans="1:7" ht="15.75">
      <c r="A97" s="196"/>
      <c r="B97" s="200"/>
      <c r="C97" s="290" t="s">
        <v>252</v>
      </c>
      <c r="D97" s="290"/>
      <c r="E97" s="291"/>
      <c r="F97" s="213">
        <f>F43+F59+F71+F86+F92+F96</f>
        <v>1654611459767.1602</v>
      </c>
      <c r="G97" s="213">
        <f>G43+G59+G71+G86+G92+G96</f>
        <v>1388043212005.8999</v>
      </c>
    </row>
    <row r="98" spans="1:7" ht="7.5" customHeight="1">
      <c r="A98" s="47"/>
      <c r="E98" s="19"/>
      <c r="F98" s="206"/>
      <c r="G98" s="206"/>
    </row>
    <row r="99" spans="1:7" ht="16.5" customHeight="1">
      <c r="A99" s="47"/>
      <c r="B99" s="191" t="s">
        <v>286</v>
      </c>
      <c r="E99" s="19"/>
      <c r="F99" s="46"/>
      <c r="G99" s="46"/>
    </row>
    <row r="100" spans="1:7" ht="15.75">
      <c r="A100" s="196"/>
      <c r="B100" s="191"/>
      <c r="C100" s="1" t="s">
        <v>253</v>
      </c>
      <c r="D100" s="1"/>
      <c r="E100" s="197"/>
      <c r="F100" s="8">
        <v>0</v>
      </c>
      <c r="G100" s="8">
        <v>0</v>
      </c>
    </row>
    <row r="101" spans="1:7" ht="15.75">
      <c r="A101" s="196"/>
      <c r="B101" s="191"/>
      <c r="C101" s="290" t="s">
        <v>254</v>
      </c>
      <c r="D101" s="290"/>
      <c r="E101" s="291"/>
      <c r="F101" s="221">
        <f>F100</f>
        <v>0</v>
      </c>
      <c r="G101" s="221">
        <f>G100</f>
        <v>0</v>
      </c>
    </row>
    <row r="102" spans="1:7" ht="10.5" customHeight="1">
      <c r="A102" s="196"/>
      <c r="B102" s="191"/>
      <c r="C102" s="1"/>
      <c r="D102" s="1"/>
      <c r="E102" s="197"/>
      <c r="F102" s="8"/>
      <c r="G102" s="8"/>
    </row>
    <row r="103" spans="1:7" ht="18.75" customHeight="1">
      <c r="A103" s="196"/>
      <c r="B103" s="191" t="s">
        <v>287</v>
      </c>
      <c r="C103" s="1"/>
      <c r="D103" s="1"/>
      <c r="E103" s="197"/>
      <c r="F103" s="8"/>
      <c r="G103" s="8"/>
    </row>
    <row r="104" spans="1:7" ht="15.75">
      <c r="A104" s="196"/>
      <c r="B104" s="200"/>
      <c r="C104" s="1" t="s">
        <v>27</v>
      </c>
      <c r="D104" s="1"/>
      <c r="E104" s="197"/>
      <c r="F104" s="222">
        <v>6313188000</v>
      </c>
      <c r="G104" s="222">
        <v>6226628000</v>
      </c>
    </row>
    <row r="105" spans="1:7" ht="15.75">
      <c r="A105" s="196"/>
      <c r="B105" s="200"/>
      <c r="C105" s="1" t="s">
        <v>26</v>
      </c>
      <c r="D105" s="1"/>
      <c r="E105" s="197"/>
      <c r="F105" s="222">
        <v>1620699500</v>
      </c>
      <c r="G105" s="222">
        <v>1477071000</v>
      </c>
    </row>
    <row r="106" spans="1:7" ht="15.75">
      <c r="A106" s="196"/>
      <c r="B106" s="200"/>
      <c r="C106" s="1" t="s">
        <v>28</v>
      </c>
      <c r="D106" s="1"/>
      <c r="E106" s="197"/>
      <c r="F106" s="222">
        <v>9801838484.6700001</v>
      </c>
      <c r="G106" s="222">
        <v>8529918074.6700001</v>
      </c>
    </row>
    <row r="107" spans="1:7" ht="13.5" customHeight="1">
      <c r="A107" s="196"/>
      <c r="B107" s="200"/>
      <c r="C107" s="203" t="s">
        <v>29</v>
      </c>
      <c r="D107" s="203"/>
      <c r="E107" s="204"/>
      <c r="F107" s="223">
        <f>SUM(F104:F106)</f>
        <v>17735725984.669998</v>
      </c>
      <c r="G107" s="223">
        <f>SUM(G104:G106)</f>
        <v>16233617074.67</v>
      </c>
    </row>
    <row r="108" spans="1:7" ht="13.5" customHeight="1">
      <c r="A108" s="224" t="s">
        <v>30</v>
      </c>
      <c r="B108" s="225"/>
      <c r="C108" s="226"/>
      <c r="D108" s="227"/>
      <c r="E108" s="228"/>
      <c r="F108" s="229">
        <f>F31+F40+F97+F101+F107</f>
        <v>2022087748464.76</v>
      </c>
      <c r="G108" s="229">
        <f>G31+G40+G97+G101+G107</f>
        <v>1690494458072.7598</v>
      </c>
    </row>
    <row r="109" spans="1:7" ht="12.75" customHeight="1">
      <c r="A109" s="230"/>
      <c r="B109" s="231"/>
      <c r="C109" s="192"/>
      <c r="D109" s="134"/>
      <c r="E109" s="232"/>
      <c r="F109" s="233"/>
      <c r="G109" s="234"/>
    </row>
    <row r="110" spans="1:7" ht="12.75" customHeight="1">
      <c r="A110" s="190" t="s">
        <v>264</v>
      </c>
      <c r="B110" s="231"/>
      <c r="C110" s="192"/>
      <c r="D110" s="134"/>
      <c r="E110" s="232"/>
      <c r="F110" s="233"/>
      <c r="G110" s="234"/>
    </row>
    <row r="111" spans="1:7" ht="12.75" customHeight="1">
      <c r="A111" s="230"/>
      <c r="B111" s="191" t="s">
        <v>265</v>
      </c>
      <c r="C111" s="192"/>
      <c r="D111" s="134"/>
      <c r="E111" s="232"/>
      <c r="F111" s="233"/>
      <c r="G111" s="234"/>
    </row>
    <row r="112" spans="1:7" ht="12.75" customHeight="1">
      <c r="A112" s="196"/>
      <c r="B112" s="200"/>
      <c r="C112" s="207" t="s">
        <v>31</v>
      </c>
      <c r="D112" s="1"/>
      <c r="E112" s="197"/>
      <c r="F112" s="222"/>
      <c r="G112" s="235"/>
    </row>
    <row r="113" spans="1:7" ht="15.75">
      <c r="A113" s="196"/>
      <c r="B113" s="200"/>
      <c r="C113" s="1"/>
      <c r="D113" s="1" t="s">
        <v>32</v>
      </c>
      <c r="E113" s="197"/>
      <c r="F113" s="8">
        <v>0</v>
      </c>
      <c r="G113" s="8">
        <v>0</v>
      </c>
    </row>
    <row r="114" spans="1:7" ht="15.75">
      <c r="A114" s="196"/>
      <c r="B114" s="200"/>
      <c r="C114" s="1"/>
      <c r="D114" s="192" t="s">
        <v>33</v>
      </c>
      <c r="E114" s="193"/>
      <c r="F114" s="236">
        <f>SUM(F113:F113)</f>
        <v>0</v>
      </c>
      <c r="G114" s="236">
        <f>SUM(G113:G113)</f>
        <v>0</v>
      </c>
    </row>
    <row r="115" spans="1:7" ht="3.75" customHeight="1">
      <c r="A115" s="196"/>
      <c r="B115" s="200"/>
      <c r="C115" s="1"/>
      <c r="D115" s="192"/>
      <c r="E115" s="193"/>
      <c r="F115" s="237"/>
      <c r="G115" s="237"/>
    </row>
    <row r="116" spans="1:7" ht="15.75">
      <c r="A116" s="196"/>
      <c r="B116" s="200"/>
      <c r="C116" s="207" t="s">
        <v>34</v>
      </c>
      <c r="D116" s="1"/>
      <c r="E116" s="197"/>
      <c r="F116" s="239"/>
      <c r="G116" s="239"/>
    </row>
    <row r="117" spans="1:7" ht="15.75">
      <c r="A117" s="196"/>
      <c r="B117" s="200"/>
      <c r="C117" s="207"/>
      <c r="D117" s="192" t="s">
        <v>35</v>
      </c>
      <c r="E117" s="197"/>
      <c r="F117" s="241">
        <v>0</v>
      </c>
      <c r="G117" s="241">
        <v>0</v>
      </c>
    </row>
    <row r="118" spans="1:7" ht="15.75">
      <c r="A118" s="196"/>
      <c r="B118" s="200"/>
      <c r="C118" s="203" t="s">
        <v>36</v>
      </c>
      <c r="D118" s="192"/>
      <c r="E118" s="197"/>
      <c r="F118" s="213">
        <f>F114+F117</f>
        <v>0</v>
      </c>
      <c r="G118" s="213">
        <f>G114+G117</f>
        <v>0</v>
      </c>
    </row>
    <row r="119" spans="1:7" ht="15.75">
      <c r="A119" s="196"/>
      <c r="B119" s="200"/>
      <c r="C119" s="203"/>
      <c r="D119" s="192"/>
      <c r="E119" s="197"/>
      <c r="F119" s="214"/>
      <c r="G119" s="215"/>
    </row>
    <row r="120" spans="1:7" ht="15.75">
      <c r="A120" s="196"/>
      <c r="B120" s="191" t="s">
        <v>266</v>
      </c>
      <c r="C120" s="203"/>
      <c r="D120" s="192"/>
      <c r="E120" s="197"/>
      <c r="F120" s="214"/>
      <c r="G120" s="215"/>
    </row>
    <row r="121" spans="1:7" ht="15.75">
      <c r="A121" s="196"/>
      <c r="B121" s="200"/>
      <c r="C121" s="207" t="s">
        <v>37</v>
      </c>
      <c r="D121" s="1"/>
      <c r="E121" s="197"/>
      <c r="F121" s="239"/>
      <c r="G121" s="240"/>
    </row>
    <row r="122" spans="1:7" ht="15.75">
      <c r="A122" s="196"/>
      <c r="B122" s="200"/>
      <c r="C122" s="1"/>
      <c r="D122" s="1" t="s">
        <v>38</v>
      </c>
      <c r="E122" s="197"/>
      <c r="F122" s="8">
        <f>F16+F17+F19</f>
        <v>248620224998</v>
      </c>
      <c r="G122" s="8">
        <f>G16+G17+G19</f>
        <v>204993708318</v>
      </c>
    </row>
    <row r="123" spans="1:7" ht="15.75">
      <c r="A123" s="196"/>
      <c r="B123" s="200"/>
      <c r="C123" s="1"/>
      <c r="D123" s="1" t="s">
        <v>39</v>
      </c>
      <c r="E123" s="197"/>
      <c r="F123" s="3">
        <f>F28</f>
        <v>14657682001.360001</v>
      </c>
      <c r="G123" s="3">
        <f>G28</f>
        <v>6184895333.9199991</v>
      </c>
    </row>
    <row r="124" spans="1:7" ht="15.75">
      <c r="A124" s="196"/>
      <c r="B124" s="200"/>
      <c r="C124" s="1"/>
      <c r="D124" s="1" t="s">
        <v>40</v>
      </c>
      <c r="E124" s="197"/>
      <c r="F124" s="3">
        <f>F29</f>
        <v>23427348965</v>
      </c>
      <c r="G124" s="3">
        <f>G29</f>
        <v>19730614432</v>
      </c>
    </row>
    <row r="125" spans="1:7" ht="15.75">
      <c r="A125" s="196"/>
      <c r="B125" s="200"/>
      <c r="C125" s="1"/>
      <c r="D125" s="1" t="s">
        <v>151</v>
      </c>
      <c r="E125" s="197"/>
      <c r="F125" s="3">
        <f>F18</f>
        <v>80000</v>
      </c>
      <c r="G125" s="3">
        <f>G18</f>
        <v>363586247</v>
      </c>
    </row>
    <row r="126" spans="1:7" ht="15.75">
      <c r="A126" s="196"/>
      <c r="B126" s="200"/>
      <c r="C126" s="1"/>
      <c r="D126" s="1" t="s">
        <v>300</v>
      </c>
      <c r="E126" s="197"/>
      <c r="F126" s="3">
        <f>F30</f>
        <v>75780750</v>
      </c>
      <c r="G126" s="3">
        <f>G30</f>
        <v>0</v>
      </c>
    </row>
    <row r="127" spans="1:7" ht="15.75">
      <c r="A127" s="196"/>
      <c r="B127" s="200"/>
      <c r="C127" s="1"/>
      <c r="D127" s="192" t="s">
        <v>41</v>
      </c>
      <c r="E127" s="193"/>
      <c r="F127" s="212">
        <f>SUM(F122:F126)</f>
        <v>286781116714.35999</v>
      </c>
      <c r="G127" s="212">
        <f>SUM(G122:G126)</f>
        <v>231272804330.92001</v>
      </c>
    </row>
    <row r="128" spans="1:7" ht="2.25" customHeight="1">
      <c r="A128" s="196"/>
      <c r="B128" s="200"/>
      <c r="C128" s="218"/>
      <c r="D128" s="218"/>
      <c r="E128" s="218"/>
      <c r="F128" s="242"/>
      <c r="G128" s="242"/>
    </row>
    <row r="129" spans="1:7" ht="9.9499999999999993" customHeight="1">
      <c r="A129" s="196"/>
      <c r="B129" s="200"/>
      <c r="C129" s="218"/>
      <c r="D129" s="218"/>
      <c r="E129" s="218"/>
      <c r="F129" s="243"/>
      <c r="G129" s="243"/>
    </row>
    <row r="130" spans="1:7" ht="15.75">
      <c r="A130" s="196"/>
      <c r="B130" s="200"/>
      <c r="C130" s="207" t="s">
        <v>42</v>
      </c>
      <c r="D130" s="1"/>
      <c r="E130" s="197"/>
      <c r="F130" s="245"/>
      <c r="G130" s="245"/>
    </row>
    <row r="131" spans="1:7" ht="15.75">
      <c r="A131" s="196"/>
      <c r="B131" s="200"/>
      <c r="C131" s="1"/>
      <c r="D131" s="1" t="s">
        <v>43</v>
      </c>
      <c r="E131" s="197"/>
      <c r="F131" s="3">
        <f>F40</f>
        <v>62959445998.57</v>
      </c>
      <c r="G131" s="3">
        <f>G40</f>
        <v>54944824661.269997</v>
      </c>
    </row>
    <row r="132" spans="1:7" ht="15.75">
      <c r="A132" s="196"/>
      <c r="B132" s="200"/>
      <c r="C132" s="1"/>
      <c r="D132" s="1" t="s">
        <v>55</v>
      </c>
      <c r="E132" s="197"/>
      <c r="F132" s="3">
        <f>F97</f>
        <v>1654611459767.1602</v>
      </c>
      <c r="G132" s="3">
        <f>G97</f>
        <v>1388043212005.8999</v>
      </c>
    </row>
    <row r="133" spans="1:7" ht="15.75">
      <c r="A133" s="196"/>
      <c r="B133" s="200"/>
      <c r="C133" s="1"/>
      <c r="D133" s="1" t="s">
        <v>44</v>
      </c>
      <c r="E133" s="197"/>
      <c r="F133" s="3">
        <f>F107</f>
        <v>17735725984.669998</v>
      </c>
      <c r="G133" s="3">
        <f>G107</f>
        <v>16233617074.67</v>
      </c>
    </row>
    <row r="134" spans="1:7" ht="15.75">
      <c r="A134" s="196"/>
      <c r="B134" s="200"/>
      <c r="C134" s="1"/>
      <c r="D134" s="192" t="s">
        <v>45</v>
      </c>
      <c r="E134" s="193"/>
      <c r="F134" s="212">
        <f>SUM(F131:F133)</f>
        <v>1735306631750.4001</v>
      </c>
      <c r="G134" s="212">
        <f>SUM(G131:G133)</f>
        <v>1459221653741.8398</v>
      </c>
    </row>
    <row r="135" spans="1:7" ht="15.75">
      <c r="A135" s="196"/>
      <c r="B135" s="200"/>
      <c r="C135" s="1"/>
      <c r="D135" s="192"/>
      <c r="E135" s="193"/>
      <c r="F135" s="246"/>
      <c r="G135" s="238"/>
    </row>
    <row r="136" spans="1:7" ht="15.75">
      <c r="A136" s="196"/>
      <c r="B136" s="200"/>
      <c r="C136" s="207" t="s">
        <v>46</v>
      </c>
      <c r="D136" s="1"/>
      <c r="E136" s="197"/>
      <c r="F136" s="3"/>
      <c r="G136" s="247"/>
    </row>
    <row r="137" spans="1:7" ht="15.75">
      <c r="A137" s="196"/>
      <c r="B137" s="200"/>
      <c r="C137" s="207"/>
      <c r="D137" s="1" t="s">
        <v>157</v>
      </c>
      <c r="E137" s="197"/>
      <c r="F137" s="3">
        <v>0</v>
      </c>
      <c r="G137" s="3">
        <v>0</v>
      </c>
    </row>
    <row r="138" spans="1:7" ht="15.75">
      <c r="A138" s="196"/>
      <c r="B138" s="200"/>
      <c r="C138" s="207"/>
      <c r="D138" s="192" t="s">
        <v>158</v>
      </c>
      <c r="E138" s="197"/>
      <c r="F138" s="241">
        <f>F137</f>
        <v>0</v>
      </c>
      <c r="G138" s="241">
        <f>G137</f>
        <v>0</v>
      </c>
    </row>
    <row r="139" spans="1:7" ht="15.75">
      <c r="A139" s="196"/>
      <c r="B139" s="200"/>
      <c r="C139" s="203" t="s">
        <v>47</v>
      </c>
      <c r="D139" s="203"/>
      <c r="E139" s="204"/>
      <c r="F139" s="248">
        <f>F127+F134+F138</f>
        <v>2022087748464.7603</v>
      </c>
      <c r="G139" s="248">
        <f>G127+G134+G138</f>
        <v>1690494458072.7598</v>
      </c>
    </row>
    <row r="140" spans="1:7" ht="12.75" customHeight="1">
      <c r="A140" s="224" t="s">
        <v>48</v>
      </c>
      <c r="B140" s="249"/>
      <c r="C140" s="249"/>
      <c r="D140" s="249"/>
      <c r="E140" s="250"/>
      <c r="F140" s="229">
        <f>F118+F139</f>
        <v>2022087748464.7603</v>
      </c>
      <c r="G140" s="229">
        <f>G118+G139</f>
        <v>1690494458072.7598</v>
      </c>
    </row>
    <row r="141" spans="1:7" ht="3.75" customHeight="1">
      <c r="A141" s="196"/>
      <c r="B141" s="200"/>
      <c r="C141" s="177"/>
      <c r="D141" s="177"/>
      <c r="E141" s="177"/>
      <c r="F141" s="177"/>
      <c r="G141" s="178"/>
    </row>
    <row r="142" spans="1:7" ht="9" customHeight="1">
      <c r="A142" s="251"/>
      <c r="B142" s="252"/>
      <c r="C142" s="252"/>
      <c r="D142" s="252"/>
      <c r="E142" s="252"/>
      <c r="F142" s="252"/>
      <c r="G142" s="253"/>
    </row>
    <row r="143" spans="1:7" ht="15" customHeight="1">
      <c r="A143" s="47"/>
      <c r="E143" s="19"/>
      <c r="G143" s="48"/>
    </row>
    <row r="144" spans="1:7">
      <c r="A144" s="47"/>
      <c r="E144" s="19"/>
      <c r="G144" s="48"/>
    </row>
    <row r="145" spans="1:7" ht="15" customHeight="1">
      <c r="A145" s="47"/>
      <c r="E145" s="19"/>
      <c r="G145" s="277"/>
    </row>
    <row r="146" spans="1:7" ht="15" customHeight="1">
      <c r="A146" s="47"/>
      <c r="E146" s="19"/>
      <c r="F146" s="254"/>
      <c r="G146" s="276"/>
    </row>
    <row r="147" spans="1:7" ht="15" customHeight="1">
      <c r="A147" s="47"/>
      <c r="E147" s="19"/>
      <c r="F147" s="19"/>
      <c r="G147" s="276" t="s">
        <v>271</v>
      </c>
    </row>
    <row r="148" spans="1:7" ht="15" customHeight="1">
      <c r="A148" s="47"/>
      <c r="E148" s="19"/>
      <c r="F148" s="254"/>
      <c r="G148" s="276"/>
    </row>
    <row r="149" spans="1:7" ht="15" customHeight="1">
      <c r="A149" s="47"/>
      <c r="E149" s="19"/>
      <c r="F149" s="19"/>
      <c r="G149" s="276"/>
    </row>
    <row r="150" spans="1:7" ht="15" customHeight="1">
      <c r="A150" s="47"/>
      <c r="E150" s="19"/>
      <c r="F150" s="19"/>
      <c r="G150" s="276"/>
    </row>
    <row r="151" spans="1:7" ht="15" customHeight="1">
      <c r="A151" s="47"/>
      <c r="E151" s="19"/>
      <c r="F151" s="19"/>
      <c r="G151" s="276"/>
    </row>
    <row r="152" spans="1:7" ht="15" customHeight="1">
      <c r="A152" s="47"/>
      <c r="E152" s="19"/>
      <c r="F152" s="19"/>
      <c r="G152" s="276" t="s">
        <v>272</v>
      </c>
    </row>
    <row r="153" spans="1:7" ht="15" customHeight="1">
      <c r="A153" s="47"/>
      <c r="E153" s="19"/>
      <c r="F153" s="254"/>
      <c r="G153" s="255"/>
    </row>
    <row r="154" spans="1:7" ht="15" customHeight="1">
      <c r="A154" s="47"/>
      <c r="E154" s="19"/>
      <c r="F154" s="254"/>
      <c r="G154" s="255"/>
    </row>
    <row r="155" spans="1:7" ht="15" customHeight="1">
      <c r="A155" s="47"/>
      <c r="E155" s="19"/>
      <c r="F155" s="256"/>
      <c r="G155" s="257"/>
    </row>
    <row r="156" spans="1:7">
      <c r="A156" s="292" t="s">
        <v>258</v>
      </c>
      <c r="B156" s="293"/>
      <c r="C156" s="293"/>
      <c r="D156" s="293"/>
      <c r="E156" s="293"/>
      <c r="F156" s="293"/>
      <c r="G156" s="151" t="s">
        <v>289</v>
      </c>
    </row>
  </sheetData>
  <mergeCells count="50">
    <mergeCell ref="A6:G6"/>
    <mergeCell ref="A7:G7"/>
    <mergeCell ref="A8:G8"/>
    <mergeCell ref="A9:G9"/>
    <mergeCell ref="A11:E12"/>
    <mergeCell ref="D35:E35"/>
    <mergeCell ref="D49:E49"/>
    <mergeCell ref="D48:E48"/>
    <mergeCell ref="D47:E47"/>
    <mergeCell ref="D38:E38"/>
    <mergeCell ref="D44:E44"/>
    <mergeCell ref="D45:E45"/>
    <mergeCell ref="D46:E46"/>
    <mergeCell ref="D50:E50"/>
    <mergeCell ref="D51:E51"/>
    <mergeCell ref="D52:E52"/>
    <mergeCell ref="D53:E53"/>
    <mergeCell ref="D54:E54"/>
    <mergeCell ref="D55:E55"/>
    <mergeCell ref="D65:E65"/>
    <mergeCell ref="D62:E62"/>
    <mergeCell ref="D63:E63"/>
    <mergeCell ref="D64:E64"/>
    <mergeCell ref="D56:E56"/>
    <mergeCell ref="D57:E57"/>
    <mergeCell ref="D60:E60"/>
    <mergeCell ref="D61:E61"/>
    <mergeCell ref="D83:E83"/>
    <mergeCell ref="D66:E66"/>
    <mergeCell ref="D67:E67"/>
    <mergeCell ref="D68:E68"/>
    <mergeCell ref="D69:E69"/>
    <mergeCell ref="D72:E72"/>
    <mergeCell ref="A75:F75"/>
    <mergeCell ref="D84:E84"/>
    <mergeCell ref="D87:E87"/>
    <mergeCell ref="D88:E88"/>
    <mergeCell ref="D89:E89"/>
    <mergeCell ref="D90:E90"/>
    <mergeCell ref="D73:E73"/>
    <mergeCell ref="D74:E74"/>
    <mergeCell ref="D80:E80"/>
    <mergeCell ref="D81:E81"/>
    <mergeCell ref="D82:E82"/>
    <mergeCell ref="A156:F156"/>
    <mergeCell ref="D93:E93"/>
    <mergeCell ref="D94:E94"/>
    <mergeCell ref="D95:E95"/>
    <mergeCell ref="C97:E97"/>
    <mergeCell ref="C101:E101"/>
  </mergeCells>
  <pageMargins left="1.7716535433070868" right="0.70866141732283472" top="1.0236220472440944" bottom="1.2598425196850394" header="0.31496062992125984" footer="0.31496062992125984"/>
  <pageSetup paperSize="5" scale="7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6"/>
  <sheetViews>
    <sheetView topLeftCell="A88" workbookViewId="0">
      <selection activeCell="D100" sqref="D100:F100"/>
    </sheetView>
  </sheetViews>
  <sheetFormatPr defaultRowHeight="15"/>
  <cols>
    <col min="1" max="1" width="7.42578125" style="18" customWidth="1"/>
    <col min="2" max="2" width="2.42578125" style="19" customWidth="1"/>
    <col min="3" max="3" width="49.140625" style="20" customWidth="1"/>
    <col min="4" max="4" width="19.7109375" style="20" customWidth="1"/>
    <col min="5" max="5" width="19.28515625" style="20" customWidth="1"/>
    <col min="6" max="6" width="18.42578125" style="20" customWidth="1"/>
    <col min="7" max="7" width="8.85546875" style="20" customWidth="1"/>
    <col min="8" max="16384" width="9.140625" style="20"/>
  </cols>
  <sheetData>
    <row r="1" spans="1:7" ht="15.75">
      <c r="E1" s="273" t="s">
        <v>162</v>
      </c>
      <c r="F1" s="274" t="s">
        <v>307</v>
      </c>
      <c r="G1" s="274"/>
    </row>
    <row r="2" spans="1:7" ht="15.75">
      <c r="E2" s="274"/>
      <c r="F2" s="274" t="s">
        <v>293</v>
      </c>
      <c r="G2" s="274"/>
    </row>
    <row r="3" spans="1:7" ht="15.75">
      <c r="E3" s="274"/>
      <c r="F3" s="275" t="s">
        <v>292</v>
      </c>
      <c r="G3" s="275"/>
    </row>
    <row r="6" spans="1:7" ht="18.75">
      <c r="A6" s="324" t="s">
        <v>49</v>
      </c>
      <c r="B6" s="325"/>
      <c r="C6" s="325"/>
      <c r="D6" s="325"/>
      <c r="E6" s="325"/>
      <c r="F6" s="325"/>
      <c r="G6" s="326"/>
    </row>
    <row r="7" spans="1:7" ht="27">
      <c r="A7" s="327" t="s">
        <v>161</v>
      </c>
      <c r="B7" s="328"/>
      <c r="C7" s="328"/>
      <c r="D7" s="328"/>
      <c r="E7" s="328"/>
      <c r="F7" s="328"/>
      <c r="G7" s="329"/>
    </row>
    <row r="8" spans="1:7" ht="15.75">
      <c r="A8" s="330" t="s">
        <v>294</v>
      </c>
      <c r="B8" s="331"/>
      <c r="C8" s="331"/>
      <c r="D8" s="331"/>
      <c r="E8" s="331"/>
      <c r="F8" s="331"/>
      <c r="G8" s="332"/>
    </row>
    <row r="9" spans="1:7" ht="15.75">
      <c r="A9" s="22"/>
      <c r="B9" s="331"/>
      <c r="C9" s="331"/>
      <c r="D9" s="331"/>
      <c r="E9" s="331"/>
      <c r="F9" s="331"/>
      <c r="G9" s="332"/>
    </row>
    <row r="10" spans="1:7">
      <c r="A10" s="23"/>
      <c r="B10" s="24"/>
      <c r="C10" s="24"/>
      <c r="D10" s="24"/>
      <c r="E10" s="24"/>
      <c r="F10" s="24"/>
      <c r="G10" s="25"/>
    </row>
    <row r="11" spans="1:7" ht="16.5" customHeight="1">
      <c r="A11" s="333" t="s">
        <v>166</v>
      </c>
      <c r="B11" s="336" t="s">
        <v>1</v>
      </c>
      <c r="C11" s="336"/>
      <c r="D11" s="339" t="s">
        <v>163</v>
      </c>
      <c r="E11" s="340"/>
      <c r="F11" s="339" t="s">
        <v>164</v>
      </c>
      <c r="G11" s="340"/>
    </row>
    <row r="12" spans="1:7" ht="15" customHeight="1">
      <c r="A12" s="334"/>
      <c r="B12" s="337"/>
      <c r="C12" s="337"/>
      <c r="D12" s="341" t="s">
        <v>165</v>
      </c>
      <c r="E12" s="341" t="s">
        <v>56</v>
      </c>
      <c r="F12" s="319" t="s">
        <v>2</v>
      </c>
      <c r="G12" s="319" t="s">
        <v>57</v>
      </c>
    </row>
    <row r="13" spans="1:7" ht="15" customHeight="1">
      <c r="A13" s="335"/>
      <c r="B13" s="338"/>
      <c r="C13" s="338"/>
      <c r="D13" s="342"/>
      <c r="E13" s="342"/>
      <c r="F13" s="320"/>
      <c r="G13" s="320"/>
    </row>
    <row r="14" spans="1:7">
      <c r="A14" s="26">
        <v>1</v>
      </c>
      <c r="B14" s="321">
        <v>2</v>
      </c>
      <c r="C14" s="322"/>
      <c r="D14" s="27">
        <v>3</v>
      </c>
      <c r="E14" s="27">
        <v>4</v>
      </c>
      <c r="F14" s="28">
        <v>5</v>
      </c>
      <c r="G14" s="28">
        <v>6</v>
      </c>
    </row>
    <row r="15" spans="1:7">
      <c r="A15" s="29"/>
      <c r="B15" s="30"/>
      <c r="C15" s="31"/>
      <c r="D15" s="32"/>
      <c r="E15" s="32"/>
      <c r="F15" s="33"/>
      <c r="G15" s="33"/>
    </row>
    <row r="16" spans="1:7" ht="18.75">
      <c r="A16" s="34">
        <v>1</v>
      </c>
      <c r="B16" s="35" t="s">
        <v>167</v>
      </c>
      <c r="C16" s="36"/>
      <c r="D16" s="37"/>
      <c r="E16" s="38"/>
      <c r="F16" s="37"/>
      <c r="G16" s="37"/>
    </row>
    <row r="17" spans="1:7">
      <c r="A17" s="34" t="s">
        <v>172</v>
      </c>
      <c r="B17" s="39" t="s">
        <v>58</v>
      </c>
      <c r="C17" s="36"/>
      <c r="D17" s="37"/>
      <c r="E17" s="38"/>
      <c r="F17" s="37"/>
      <c r="G17" s="37"/>
    </row>
    <row r="18" spans="1:7">
      <c r="A18" s="34" t="s">
        <v>173</v>
      </c>
      <c r="B18" s="40" t="s">
        <v>110</v>
      </c>
      <c r="C18" s="36"/>
      <c r="D18" s="13">
        <v>25980000000</v>
      </c>
      <c r="E18" s="5">
        <v>29451247089</v>
      </c>
      <c r="F18" s="37">
        <f>E18-D18</f>
        <v>3471247089</v>
      </c>
      <c r="G18" s="37">
        <f>E18/D18*100</f>
        <v>113.36122821016166</v>
      </c>
    </row>
    <row r="19" spans="1:7">
      <c r="A19" s="34" t="s">
        <v>174</v>
      </c>
      <c r="B19" s="40" t="s">
        <v>111</v>
      </c>
      <c r="C19" s="36"/>
      <c r="D19" s="13">
        <v>30798857000</v>
      </c>
      <c r="E19" s="5">
        <v>31119227048</v>
      </c>
      <c r="F19" s="37">
        <f>E19-D19</f>
        <v>320370048</v>
      </c>
      <c r="G19" s="37">
        <f>E19/D19*100</f>
        <v>101.04020109577444</v>
      </c>
    </row>
    <row r="20" spans="1:7" ht="13.5" customHeight="1">
      <c r="A20" s="34" t="s">
        <v>175</v>
      </c>
      <c r="B20" s="323" t="s">
        <v>168</v>
      </c>
      <c r="C20" s="323"/>
      <c r="D20" s="41">
        <v>5861475000</v>
      </c>
      <c r="E20" s="5">
        <v>6823939690</v>
      </c>
      <c r="F20" s="37">
        <f>E20-D20</f>
        <v>962464690</v>
      </c>
      <c r="G20" s="37">
        <f>E20/D20*100</f>
        <v>116.42017905049498</v>
      </c>
    </row>
    <row r="21" spans="1:7">
      <c r="A21" s="34" t="s">
        <v>176</v>
      </c>
      <c r="B21" s="40" t="s">
        <v>60</v>
      </c>
      <c r="C21" s="36"/>
      <c r="D21" s="13">
        <v>83611525000</v>
      </c>
      <c r="E21" s="5">
        <v>101733002152</v>
      </c>
      <c r="F21" s="37">
        <f>E21-D21</f>
        <v>18121477152</v>
      </c>
      <c r="G21" s="37">
        <f>E21/D21*100</f>
        <v>121.67342020373388</v>
      </c>
    </row>
    <row r="22" spans="1:7">
      <c r="A22" s="34"/>
      <c r="B22" s="42"/>
      <c r="C22" s="43" t="s">
        <v>61</v>
      </c>
      <c r="D22" s="44">
        <f>SUM(D18:D21)</f>
        <v>146251857000</v>
      </c>
      <c r="E22" s="45">
        <f>SUM(E18:E21)</f>
        <v>169127415979</v>
      </c>
      <c r="F22" s="45">
        <f>SUM(F18:F21)</f>
        <v>22875558979</v>
      </c>
      <c r="G22" s="44">
        <f>E22/D22*100</f>
        <v>115.64120924563714</v>
      </c>
    </row>
    <row r="23" spans="1:7">
      <c r="A23" s="46"/>
      <c r="B23" s="47"/>
      <c r="C23" s="48"/>
      <c r="D23" s="46"/>
      <c r="E23" s="46"/>
      <c r="F23" s="46"/>
      <c r="G23" s="46"/>
    </row>
    <row r="24" spans="1:7">
      <c r="A24" s="34" t="s">
        <v>170</v>
      </c>
      <c r="B24" s="39" t="s">
        <v>62</v>
      </c>
      <c r="C24" s="36"/>
      <c r="D24" s="37"/>
      <c r="E24" s="38"/>
      <c r="F24" s="37"/>
      <c r="G24" s="37"/>
    </row>
    <row r="25" spans="1:7" ht="27.75" customHeight="1">
      <c r="A25" s="34" t="s">
        <v>171</v>
      </c>
      <c r="B25" s="317" t="s">
        <v>179</v>
      </c>
      <c r="C25" s="318"/>
      <c r="D25" s="37"/>
      <c r="E25" s="38"/>
      <c r="F25" s="37"/>
      <c r="G25" s="37"/>
    </row>
    <row r="26" spans="1:7">
      <c r="A26" s="34" t="s">
        <v>188</v>
      </c>
      <c r="B26" s="39"/>
      <c r="C26" s="36" t="s">
        <v>63</v>
      </c>
      <c r="D26" s="50">
        <v>53848387000</v>
      </c>
      <c r="E26" s="2">
        <v>60316823176</v>
      </c>
      <c r="F26" s="37">
        <f>E26-D26</f>
        <v>6468436176</v>
      </c>
      <c r="G26" s="37">
        <f>E26/D26*100</f>
        <v>112.0123118562493</v>
      </c>
    </row>
    <row r="27" spans="1:7">
      <c r="A27" s="34" t="s">
        <v>181</v>
      </c>
      <c r="B27" s="39"/>
      <c r="C27" s="36" t="s">
        <v>180</v>
      </c>
      <c r="D27" s="50">
        <v>976206000</v>
      </c>
      <c r="E27" s="2">
        <v>1164944817</v>
      </c>
      <c r="F27" s="37">
        <f>E27-D27</f>
        <v>188738817</v>
      </c>
      <c r="G27" s="37">
        <f>E27/D27*100</f>
        <v>119.33391282167902</v>
      </c>
    </row>
    <row r="28" spans="1:7">
      <c r="A28" s="34" t="s">
        <v>182</v>
      </c>
      <c r="B28" s="39"/>
      <c r="C28" s="36" t="s">
        <v>65</v>
      </c>
      <c r="D28" s="50">
        <v>960479326000</v>
      </c>
      <c r="E28" s="2">
        <v>960479326000</v>
      </c>
      <c r="F28" s="37">
        <f>E28-D28</f>
        <v>0</v>
      </c>
      <c r="G28" s="37">
        <f>E28/D28*100</f>
        <v>100</v>
      </c>
    </row>
    <row r="29" spans="1:7">
      <c r="A29" s="34" t="s">
        <v>183</v>
      </c>
      <c r="B29" s="39"/>
      <c r="C29" s="36" t="s">
        <v>66</v>
      </c>
      <c r="D29" s="50">
        <v>72903370000</v>
      </c>
      <c r="E29" s="51">
        <v>72903370000</v>
      </c>
      <c r="F29" s="37">
        <f>E29-D29</f>
        <v>0</v>
      </c>
      <c r="G29" s="37">
        <f>E29/D29*100</f>
        <v>100</v>
      </c>
    </row>
    <row r="30" spans="1:7" ht="13.5" customHeight="1">
      <c r="A30" s="34"/>
      <c r="B30" s="39"/>
      <c r="C30" s="49" t="s">
        <v>67</v>
      </c>
      <c r="D30" s="52">
        <f>SUM(D26:D29)</f>
        <v>1088207289000</v>
      </c>
      <c r="E30" s="53">
        <f>SUM(E26:E29)</f>
        <v>1094864463993</v>
      </c>
      <c r="F30" s="53">
        <f>SUM(F26:F29)</f>
        <v>6657174993</v>
      </c>
      <c r="G30" s="54">
        <f>E30/D30*100</f>
        <v>100.61175614795941</v>
      </c>
    </row>
    <row r="31" spans="1:7" ht="9.75" customHeight="1">
      <c r="A31" s="34"/>
      <c r="B31" s="39"/>
      <c r="C31" s="55"/>
      <c r="D31" s="56"/>
      <c r="E31" s="57"/>
      <c r="F31" s="56"/>
      <c r="G31" s="56"/>
    </row>
    <row r="32" spans="1:7" ht="15" customHeight="1">
      <c r="A32" s="34" t="s">
        <v>177</v>
      </c>
      <c r="B32" s="317" t="s">
        <v>184</v>
      </c>
      <c r="C32" s="318"/>
      <c r="D32" s="56"/>
      <c r="E32" s="57"/>
      <c r="F32" s="56"/>
      <c r="G32" s="56"/>
    </row>
    <row r="33" spans="1:7">
      <c r="A33" s="34" t="s">
        <v>185</v>
      </c>
      <c r="B33" s="58"/>
      <c r="C33" s="36" t="s">
        <v>68</v>
      </c>
      <c r="D33" s="50">
        <v>247300858000</v>
      </c>
      <c r="E33" s="59">
        <v>247300858000</v>
      </c>
      <c r="F33" s="37">
        <f>E33-D33</f>
        <v>0</v>
      </c>
      <c r="G33" s="37">
        <f>E33/D33*100</f>
        <v>100</v>
      </c>
    </row>
    <row r="34" spans="1:7" ht="15.75" customHeight="1">
      <c r="A34" s="34"/>
      <c r="B34" s="58"/>
      <c r="C34" s="55" t="s">
        <v>69</v>
      </c>
      <c r="D34" s="60">
        <f>SUM(D33:D33)</f>
        <v>247300858000</v>
      </c>
      <c r="E34" s="61">
        <f>SUM(E33:E33)</f>
        <v>247300858000</v>
      </c>
      <c r="F34" s="61">
        <f>SUM(F33:F33)</f>
        <v>0</v>
      </c>
      <c r="G34" s="54">
        <f>E34/D34*100</f>
        <v>100</v>
      </c>
    </row>
    <row r="35" spans="1:7" ht="10.5" customHeight="1">
      <c r="A35" s="34"/>
      <c r="B35" s="40"/>
      <c r="C35" s="62"/>
      <c r="D35" s="37"/>
      <c r="E35" s="38"/>
      <c r="F35" s="37"/>
      <c r="G35" s="37"/>
    </row>
    <row r="36" spans="1:7">
      <c r="A36" s="34" t="s">
        <v>178</v>
      </c>
      <c r="B36" s="317" t="s">
        <v>184</v>
      </c>
      <c r="C36" s="318"/>
      <c r="D36" s="63"/>
      <c r="E36" s="64"/>
      <c r="F36" s="65"/>
      <c r="G36" s="65"/>
    </row>
    <row r="37" spans="1:7">
      <c r="A37" s="34" t="s">
        <v>186</v>
      </c>
      <c r="B37" s="40"/>
      <c r="C37" s="36" t="s">
        <v>70</v>
      </c>
      <c r="D37" s="50">
        <v>71684675000</v>
      </c>
      <c r="E37" s="2">
        <v>90655217242</v>
      </c>
      <c r="F37" s="37">
        <f>E37-D37</f>
        <v>18970542242</v>
      </c>
      <c r="G37" s="37">
        <f>E37/D37*100</f>
        <v>126.46387424090295</v>
      </c>
    </row>
    <row r="38" spans="1:7">
      <c r="A38" s="34" t="s">
        <v>187</v>
      </c>
      <c r="B38" s="40"/>
      <c r="C38" s="36" t="s">
        <v>71</v>
      </c>
      <c r="D38" s="50">
        <v>205248000</v>
      </c>
      <c r="E38" s="51">
        <v>0</v>
      </c>
      <c r="F38" s="37">
        <f>E38-D38</f>
        <v>-205248000</v>
      </c>
      <c r="G38" s="37">
        <f>E38/D38*100</f>
        <v>0</v>
      </c>
    </row>
    <row r="39" spans="1:7" ht="15" customHeight="1">
      <c r="A39" s="34"/>
      <c r="B39" s="40"/>
      <c r="C39" s="55" t="s">
        <v>72</v>
      </c>
      <c r="D39" s="66">
        <f>SUM(D37:D38)</f>
        <v>71889923000</v>
      </c>
      <c r="E39" s="67">
        <f>SUM(E37:E38)</f>
        <v>90655217242</v>
      </c>
      <c r="F39" s="67">
        <f>SUM(F37:F38)</f>
        <v>18765294242</v>
      </c>
      <c r="G39" s="68">
        <f>E39/D39*100</f>
        <v>126.10281588700548</v>
      </c>
    </row>
    <row r="40" spans="1:7">
      <c r="A40" s="34"/>
      <c r="B40" s="39" t="s">
        <v>73</v>
      </c>
      <c r="C40" s="69"/>
      <c r="D40" s="44">
        <f>D30+D34+D39</f>
        <v>1407398070000</v>
      </c>
      <c r="E40" s="45">
        <f>E30+E34+E39</f>
        <v>1432820539235</v>
      </c>
      <c r="F40" s="45">
        <f>F30+F34+F39</f>
        <v>25422469235</v>
      </c>
      <c r="G40" s="70">
        <f>E40/D40*100</f>
        <v>101.8063453245321</v>
      </c>
    </row>
    <row r="41" spans="1:7">
      <c r="A41" s="34"/>
      <c r="B41" s="39"/>
      <c r="C41" s="69"/>
      <c r="D41" s="71"/>
      <c r="E41" s="72"/>
      <c r="F41" s="71"/>
      <c r="G41" s="71"/>
    </row>
    <row r="42" spans="1:7">
      <c r="A42" s="34" t="s">
        <v>189</v>
      </c>
      <c r="B42" s="39" t="s">
        <v>74</v>
      </c>
      <c r="C42" s="36"/>
      <c r="D42" s="37"/>
      <c r="E42" s="38"/>
      <c r="F42" s="37"/>
      <c r="G42" s="37"/>
    </row>
    <row r="43" spans="1:7">
      <c r="A43" s="34" t="s">
        <v>269</v>
      </c>
      <c r="B43" s="40" t="s">
        <v>270</v>
      </c>
      <c r="C43" s="36"/>
      <c r="D43" s="7">
        <v>914290000</v>
      </c>
      <c r="E43" s="38">
        <v>764628900</v>
      </c>
      <c r="F43" s="37">
        <f>E43-D43</f>
        <v>-149661100</v>
      </c>
      <c r="G43" s="37">
        <f>E43/D43*100</f>
        <v>83.630893917684759</v>
      </c>
    </row>
    <row r="44" spans="1:7">
      <c r="A44" s="34" t="s">
        <v>190</v>
      </c>
      <c r="B44" s="40" t="s">
        <v>75</v>
      </c>
      <c r="C44" s="36"/>
      <c r="D44" s="50">
        <v>103617249000</v>
      </c>
      <c r="E44" s="73">
        <v>103318303886</v>
      </c>
      <c r="F44" s="37">
        <f>E44-D44</f>
        <v>-298945114</v>
      </c>
      <c r="G44" s="37">
        <f>E44/D44*100</f>
        <v>99.711490975793041</v>
      </c>
    </row>
    <row r="45" spans="1:7">
      <c r="A45" s="34"/>
      <c r="B45" s="39"/>
      <c r="C45" s="74" t="s">
        <v>76</v>
      </c>
      <c r="D45" s="44">
        <f>SUM(D43:D44)</f>
        <v>104531539000</v>
      </c>
      <c r="E45" s="44">
        <f>SUM(E43:E44)</f>
        <v>104082932786</v>
      </c>
      <c r="F45" s="44">
        <f>SUM(F43:F44)</f>
        <v>-448606214</v>
      </c>
      <c r="G45" s="44">
        <f>E45/D45*100</f>
        <v>99.57084128073538</v>
      </c>
    </row>
    <row r="46" spans="1:7">
      <c r="A46" s="75"/>
      <c r="B46" s="76" t="s">
        <v>77</v>
      </c>
      <c r="C46" s="77"/>
      <c r="D46" s="44">
        <f>D22+D40+D45</f>
        <v>1658181466000</v>
      </c>
      <c r="E46" s="45">
        <f>E22+E40+E45</f>
        <v>1706030888000</v>
      </c>
      <c r="F46" s="45">
        <f>F22+F40+F45</f>
        <v>47849422000</v>
      </c>
      <c r="G46" s="44">
        <f>E46/D46*100</f>
        <v>102.88565654490316</v>
      </c>
    </row>
    <row r="47" spans="1:7" ht="9.75" customHeight="1">
      <c r="A47" s="34"/>
      <c r="B47" s="39"/>
      <c r="C47" s="69"/>
      <c r="D47" s="71"/>
      <c r="E47" s="72"/>
      <c r="F47" s="71"/>
      <c r="G47" s="71"/>
    </row>
    <row r="48" spans="1:7" ht="18.75">
      <c r="A48" s="34" t="s">
        <v>169</v>
      </c>
      <c r="B48" s="35" t="s">
        <v>191</v>
      </c>
      <c r="C48" s="36"/>
      <c r="D48" s="37"/>
      <c r="E48" s="38"/>
      <c r="F48" s="37"/>
      <c r="G48" s="37"/>
    </row>
    <row r="49" spans="1:7">
      <c r="A49" s="34" t="s">
        <v>192</v>
      </c>
      <c r="B49" s="39" t="s">
        <v>78</v>
      </c>
      <c r="C49" s="36"/>
      <c r="D49" s="37"/>
      <c r="E49" s="38"/>
      <c r="F49" s="37"/>
      <c r="G49" s="37"/>
    </row>
    <row r="50" spans="1:7">
      <c r="A50" s="34" t="s">
        <v>193</v>
      </c>
      <c r="B50" s="40" t="s">
        <v>79</v>
      </c>
      <c r="C50" s="36"/>
      <c r="D50" s="50">
        <v>1067687846000</v>
      </c>
      <c r="E50" s="2">
        <v>967446167979</v>
      </c>
      <c r="F50" s="37">
        <f>E50-D50</f>
        <v>-100241678021</v>
      </c>
      <c r="G50" s="37">
        <f t="shared" ref="G50:G55" si="0">E50/D50*100</f>
        <v>90.61133098062821</v>
      </c>
    </row>
    <row r="51" spans="1:7">
      <c r="A51" s="34" t="s">
        <v>194</v>
      </c>
      <c r="B51" s="40" t="s">
        <v>80</v>
      </c>
      <c r="C51" s="36"/>
      <c r="D51" s="50">
        <v>354790602000</v>
      </c>
      <c r="E51" s="2">
        <v>329330799176</v>
      </c>
      <c r="F51" s="37">
        <f>E51-D51</f>
        <v>-25459802824</v>
      </c>
      <c r="G51" s="37">
        <f t="shared" si="0"/>
        <v>92.823991762893428</v>
      </c>
    </row>
    <row r="52" spans="1:7">
      <c r="A52" s="34" t="s">
        <v>195</v>
      </c>
      <c r="B52" s="40" t="s">
        <v>81</v>
      </c>
      <c r="C52" s="36"/>
      <c r="D52" s="50">
        <v>55710822000</v>
      </c>
      <c r="E52" s="2">
        <v>54893391100</v>
      </c>
      <c r="F52" s="37">
        <f>E52-D52</f>
        <v>-817430900</v>
      </c>
      <c r="G52" s="37">
        <f t="shared" si="0"/>
        <v>98.532725113982337</v>
      </c>
    </row>
    <row r="53" spans="1:7">
      <c r="A53" s="34" t="s">
        <v>196</v>
      </c>
      <c r="B53" s="40" t="s">
        <v>82</v>
      </c>
      <c r="C53" s="36"/>
      <c r="D53" s="50">
        <v>6668510000</v>
      </c>
      <c r="E53" s="2">
        <v>6069820000</v>
      </c>
      <c r="F53" s="37">
        <f>E53-D53</f>
        <v>-598690000</v>
      </c>
      <c r="G53" s="37">
        <f t="shared" si="0"/>
        <v>91.022132380396826</v>
      </c>
    </row>
    <row r="54" spans="1:7">
      <c r="A54" s="34" t="s">
        <v>197</v>
      </c>
      <c r="B54" s="40" t="s">
        <v>83</v>
      </c>
      <c r="C54" s="36"/>
      <c r="D54" s="50">
        <v>91939828000</v>
      </c>
      <c r="E54" s="73">
        <v>88244502500</v>
      </c>
      <c r="F54" s="37">
        <f>E54-D54</f>
        <v>-3695325500</v>
      </c>
      <c r="G54" s="37">
        <f t="shared" si="0"/>
        <v>95.980713059415336</v>
      </c>
    </row>
    <row r="55" spans="1:7">
      <c r="A55" s="34"/>
      <c r="B55" s="39"/>
      <c r="C55" s="74" t="s">
        <v>84</v>
      </c>
      <c r="D55" s="44">
        <f>SUM(D50:D54)</f>
        <v>1576797608000</v>
      </c>
      <c r="E55" s="45">
        <f>SUM(E50:E54)</f>
        <v>1445984680755</v>
      </c>
      <c r="F55" s="45">
        <f>SUM(F50:F54)</f>
        <v>-130812927245</v>
      </c>
      <c r="G55" s="44">
        <f t="shared" si="0"/>
        <v>91.703885991371948</v>
      </c>
    </row>
    <row r="56" spans="1:7" ht="10.5" customHeight="1">
      <c r="A56" s="34"/>
      <c r="B56" s="39"/>
      <c r="C56" s="69"/>
      <c r="D56" s="71"/>
      <c r="E56" s="72"/>
      <c r="F56" s="71"/>
      <c r="G56" s="71"/>
    </row>
    <row r="57" spans="1:7">
      <c r="A57" s="34" t="s">
        <v>198</v>
      </c>
      <c r="B57" s="39" t="s">
        <v>85</v>
      </c>
      <c r="C57" s="36"/>
      <c r="D57" s="37"/>
      <c r="E57" s="38"/>
      <c r="F57" s="37"/>
      <c r="G57" s="37"/>
    </row>
    <row r="58" spans="1:7">
      <c r="A58" s="34" t="s">
        <v>199</v>
      </c>
      <c r="B58" s="40" t="s">
        <v>86</v>
      </c>
      <c r="C58" s="36"/>
      <c r="D58" s="50">
        <v>17991158000</v>
      </c>
      <c r="E58" s="78">
        <v>2808105800</v>
      </c>
      <c r="F58" s="37">
        <f>E58-D58</f>
        <v>-15183052200</v>
      </c>
      <c r="G58" s="37">
        <f t="shared" ref="G58:G63" si="1">E58/D58*100</f>
        <v>15.60825489943449</v>
      </c>
    </row>
    <row r="59" spans="1:7">
      <c r="A59" s="34" t="s">
        <v>200</v>
      </c>
      <c r="B59" s="40" t="s">
        <v>87</v>
      </c>
      <c r="C59" s="36"/>
      <c r="D59" s="50">
        <v>58247138000</v>
      </c>
      <c r="E59" s="78">
        <v>38424528864</v>
      </c>
      <c r="F59" s="37">
        <f>E59-D59</f>
        <v>-19822609136</v>
      </c>
      <c r="G59" s="37">
        <f t="shared" si="1"/>
        <v>65.968097632539468</v>
      </c>
    </row>
    <row r="60" spans="1:7">
      <c r="A60" s="34" t="s">
        <v>201</v>
      </c>
      <c r="B60" s="40" t="s">
        <v>88</v>
      </c>
      <c r="C60" s="36"/>
      <c r="D60" s="50">
        <v>88222073000</v>
      </c>
      <c r="E60" s="78">
        <v>74329185175</v>
      </c>
      <c r="F60" s="37">
        <f>E60-D60</f>
        <v>-13892887825</v>
      </c>
      <c r="G60" s="37">
        <f t="shared" si="1"/>
        <v>84.252367516913822</v>
      </c>
    </row>
    <row r="61" spans="1:7">
      <c r="A61" s="34" t="s">
        <v>202</v>
      </c>
      <c r="B61" s="40" t="s">
        <v>89</v>
      </c>
      <c r="C61" s="36"/>
      <c r="D61" s="50">
        <v>88389482000</v>
      </c>
      <c r="E61" s="78">
        <v>87060032803</v>
      </c>
      <c r="F61" s="37">
        <f>E61-D61</f>
        <v>-1329449197</v>
      </c>
      <c r="G61" s="37">
        <f t="shared" si="1"/>
        <v>98.495919235051062</v>
      </c>
    </row>
    <row r="62" spans="1:7">
      <c r="A62" s="34" t="s">
        <v>203</v>
      </c>
      <c r="B62" s="40" t="s">
        <v>90</v>
      </c>
      <c r="C62" s="36"/>
      <c r="D62" s="50">
        <v>2400845000</v>
      </c>
      <c r="E62" s="79">
        <v>852591080</v>
      </c>
      <c r="F62" s="37">
        <f>E62-D62</f>
        <v>-1548253920</v>
      </c>
      <c r="G62" s="37">
        <f t="shared" si="1"/>
        <v>35.512125105952279</v>
      </c>
    </row>
    <row r="63" spans="1:7">
      <c r="A63" s="34"/>
      <c r="B63" s="39"/>
      <c r="C63" s="74" t="s">
        <v>91</v>
      </c>
      <c r="D63" s="44">
        <f>SUM(D58:D62)</f>
        <v>255250696000</v>
      </c>
      <c r="E63" s="45">
        <f>SUM(E58:E62)</f>
        <v>203474443722</v>
      </c>
      <c r="F63" s="45">
        <f>SUM(F58:F62)</f>
        <v>-51776252278</v>
      </c>
      <c r="G63" s="44">
        <f t="shared" si="1"/>
        <v>79.715529442474079</v>
      </c>
    </row>
    <row r="64" spans="1:7">
      <c r="A64" s="34"/>
      <c r="B64" s="39"/>
      <c r="C64" s="69"/>
      <c r="D64" s="71"/>
      <c r="E64" s="72"/>
      <c r="F64" s="71"/>
      <c r="G64" s="71"/>
    </row>
    <row r="65" spans="1:7">
      <c r="A65" s="34" t="s">
        <v>204</v>
      </c>
      <c r="B65" s="39" t="s">
        <v>92</v>
      </c>
      <c r="C65" s="36"/>
      <c r="D65" s="37"/>
      <c r="E65" s="38"/>
      <c r="F65" s="37"/>
      <c r="G65" s="37"/>
    </row>
    <row r="66" spans="1:7">
      <c r="A66" s="34" t="s">
        <v>205</v>
      </c>
      <c r="B66" s="40" t="s">
        <v>93</v>
      </c>
      <c r="C66" s="36"/>
      <c r="D66" s="80">
        <v>2964704000</v>
      </c>
      <c r="E66" s="73">
        <v>30000000</v>
      </c>
      <c r="F66" s="37">
        <f>E66-D66</f>
        <v>-2934704000</v>
      </c>
      <c r="G66" s="37">
        <f>E66/D66*100</f>
        <v>1.0119054043843838</v>
      </c>
    </row>
    <row r="67" spans="1:7">
      <c r="A67" s="34"/>
      <c r="B67" s="39"/>
      <c r="C67" s="74" t="s">
        <v>94</v>
      </c>
      <c r="D67" s="44">
        <f>SUM(D66)</f>
        <v>2964704000</v>
      </c>
      <c r="E67" s="45">
        <f>SUM(E66)</f>
        <v>30000000</v>
      </c>
      <c r="F67" s="45">
        <f>SUM(F66)</f>
        <v>-2934704000</v>
      </c>
      <c r="G67" s="44">
        <f>E67/D67*100</f>
        <v>1.0119054043843838</v>
      </c>
    </row>
    <row r="68" spans="1:7">
      <c r="A68" s="75"/>
      <c r="B68" s="311" t="s">
        <v>212</v>
      </c>
      <c r="C68" s="312"/>
      <c r="D68" s="44">
        <f>D55+D63+D67</f>
        <v>1835013008000</v>
      </c>
      <c r="E68" s="45">
        <f>E55+E63+E67</f>
        <v>1649489124477</v>
      </c>
      <c r="F68" s="45">
        <f>F55+F63+F67</f>
        <v>-185523883523</v>
      </c>
      <c r="G68" s="44">
        <f>E68/D68*100</f>
        <v>89.889778289626165</v>
      </c>
    </row>
    <row r="69" spans="1:7">
      <c r="A69" s="34"/>
      <c r="B69" s="81"/>
      <c r="C69" s="82"/>
      <c r="D69" s="83"/>
      <c r="E69" s="38"/>
      <c r="F69" s="84"/>
      <c r="G69" s="84"/>
    </row>
    <row r="70" spans="1:7" ht="18.75">
      <c r="A70" s="34" t="s">
        <v>206</v>
      </c>
      <c r="B70" s="35" t="s">
        <v>95</v>
      </c>
      <c r="C70" s="36"/>
      <c r="D70" s="71"/>
      <c r="E70" s="72"/>
      <c r="F70" s="71"/>
      <c r="G70" s="37"/>
    </row>
    <row r="71" spans="1:7">
      <c r="A71" s="34" t="s">
        <v>207</v>
      </c>
      <c r="B71" s="39" t="s">
        <v>210</v>
      </c>
      <c r="C71" s="36"/>
      <c r="D71" s="71"/>
      <c r="E71" s="72"/>
      <c r="F71" s="71"/>
      <c r="G71" s="37"/>
    </row>
    <row r="72" spans="1:7">
      <c r="A72" s="34" t="s">
        <v>208</v>
      </c>
      <c r="B72" s="40" t="s">
        <v>96</v>
      </c>
      <c r="C72" s="36"/>
      <c r="D72" s="85">
        <v>3681166000</v>
      </c>
      <c r="E72" s="10">
        <v>3494251883</v>
      </c>
      <c r="F72" s="37">
        <f>E72-D72</f>
        <v>-186914117</v>
      </c>
      <c r="G72" s="37">
        <f>E72/D72*100</f>
        <v>94.922420857956425</v>
      </c>
    </row>
    <row r="73" spans="1:7">
      <c r="A73" s="34" t="s">
        <v>209</v>
      </c>
      <c r="B73" s="40" t="s">
        <v>97</v>
      </c>
      <c r="C73" s="36"/>
      <c r="D73" s="85">
        <v>40000000</v>
      </c>
      <c r="E73" s="11">
        <v>38116800</v>
      </c>
      <c r="F73" s="37">
        <f>E73-D73</f>
        <v>-1883200</v>
      </c>
      <c r="G73" s="37">
        <f>E73/D73*100</f>
        <v>95.292000000000002</v>
      </c>
    </row>
    <row r="74" spans="1:7">
      <c r="A74" s="34"/>
      <c r="B74" s="39" t="s">
        <v>99</v>
      </c>
      <c r="C74" s="69"/>
      <c r="D74" s="86">
        <f>SUM(D72:D73)</f>
        <v>3721166000</v>
      </c>
      <c r="E74" s="86">
        <f>SUM(E72:E73)</f>
        <v>3532368683</v>
      </c>
      <c r="F74" s="86">
        <f>SUM(F72:F73)</f>
        <v>-188797317</v>
      </c>
      <c r="G74" s="44">
        <f>E74/D74*100</f>
        <v>94.926393582011656</v>
      </c>
    </row>
    <row r="75" spans="1:7">
      <c r="A75" s="34"/>
      <c r="B75" s="39" t="s">
        <v>100</v>
      </c>
      <c r="C75" s="69"/>
      <c r="D75" s="86">
        <f>D68+D74</f>
        <v>1838734174000</v>
      </c>
      <c r="E75" s="86">
        <f>E68+E74</f>
        <v>1653021493160</v>
      </c>
      <c r="F75" s="86">
        <f>F68+F74</f>
        <v>-185712680840</v>
      </c>
      <c r="G75" s="44">
        <f>E75/D75*100</f>
        <v>89.899971215741374</v>
      </c>
    </row>
    <row r="76" spans="1:7">
      <c r="A76" s="34"/>
      <c r="B76" s="39"/>
      <c r="C76" s="69"/>
      <c r="D76" s="71"/>
      <c r="E76" s="72"/>
      <c r="F76" s="71"/>
      <c r="G76" s="71"/>
    </row>
    <row r="77" spans="1:7">
      <c r="A77" s="75"/>
      <c r="B77" s="311" t="s">
        <v>211</v>
      </c>
      <c r="C77" s="312"/>
      <c r="D77" s="44">
        <f>D46-D75</f>
        <v>-180552708000</v>
      </c>
      <c r="E77" s="45">
        <f>E46-E75</f>
        <v>53009394840</v>
      </c>
      <c r="F77" s="45">
        <f>F46-F75</f>
        <v>233562102840</v>
      </c>
      <c r="G77" s="44">
        <f>E77/D77*100</f>
        <v>-29.359512480975912</v>
      </c>
    </row>
    <row r="78" spans="1:7">
      <c r="A78" s="292" t="s">
        <v>255</v>
      </c>
      <c r="B78" s="293"/>
      <c r="C78" s="293"/>
      <c r="D78" s="293"/>
      <c r="E78" s="87"/>
      <c r="F78" s="315" t="s">
        <v>256</v>
      </c>
      <c r="G78" s="316"/>
    </row>
    <row r="79" spans="1:7">
      <c r="A79" s="88"/>
      <c r="B79" s="89"/>
      <c r="C79" s="89"/>
      <c r="D79" s="90"/>
      <c r="E79" s="91"/>
      <c r="F79" s="90"/>
      <c r="G79" s="90"/>
    </row>
    <row r="80" spans="1:7">
      <c r="A80" s="88"/>
      <c r="B80" s="89"/>
      <c r="C80" s="89"/>
      <c r="D80" s="90"/>
      <c r="E80" s="91"/>
      <c r="F80" s="90"/>
      <c r="G80" s="90"/>
    </row>
    <row r="81" spans="1:7">
      <c r="A81" s="88"/>
      <c r="B81" s="89"/>
      <c r="C81" s="89"/>
      <c r="D81" s="90"/>
      <c r="E81" s="91"/>
      <c r="F81" s="90"/>
      <c r="G81" s="90"/>
    </row>
    <row r="82" spans="1:7">
      <c r="A82" s="88"/>
      <c r="B82" s="89"/>
      <c r="C82" s="89"/>
      <c r="D82" s="90"/>
      <c r="E82" s="91"/>
      <c r="F82" s="90"/>
      <c r="G82" s="90"/>
    </row>
    <row r="83" spans="1:7" ht="18.75">
      <c r="A83" s="34">
        <v>3</v>
      </c>
      <c r="B83" s="35" t="s">
        <v>213</v>
      </c>
      <c r="C83" s="36"/>
      <c r="D83" s="37"/>
      <c r="E83" s="38"/>
      <c r="F83" s="37"/>
      <c r="G83" s="37"/>
    </row>
    <row r="84" spans="1:7">
      <c r="A84" s="34" t="s">
        <v>214</v>
      </c>
      <c r="B84" s="92" t="s">
        <v>220</v>
      </c>
      <c r="C84" s="36"/>
      <c r="D84" s="93"/>
      <c r="E84" s="94"/>
      <c r="F84" s="93"/>
      <c r="G84" s="93"/>
    </row>
    <row r="85" spans="1:7">
      <c r="A85" s="34" t="s">
        <v>216</v>
      </c>
      <c r="B85" s="95" t="s">
        <v>101</v>
      </c>
      <c r="C85" s="36"/>
      <c r="D85" s="96">
        <v>204993708000</v>
      </c>
      <c r="E85" s="2">
        <v>204993708308</v>
      </c>
      <c r="F85" s="97">
        <f>E85-D85</f>
        <v>308</v>
      </c>
      <c r="G85" s="37">
        <f>E85/D85*100</f>
        <v>100.00000015024852</v>
      </c>
    </row>
    <row r="86" spans="1:7">
      <c r="A86" s="34" t="s">
        <v>217</v>
      </c>
      <c r="B86" s="95" t="s">
        <v>159</v>
      </c>
      <c r="C86" s="36"/>
      <c r="D86" s="98">
        <v>0</v>
      </c>
      <c r="E86" s="73">
        <v>558121850</v>
      </c>
      <c r="F86" s="97">
        <f>E86-D86</f>
        <v>558121850</v>
      </c>
      <c r="G86" s="38">
        <v>0</v>
      </c>
    </row>
    <row r="87" spans="1:7">
      <c r="A87" s="34"/>
      <c r="B87" s="309" t="s">
        <v>103</v>
      </c>
      <c r="C87" s="310"/>
      <c r="D87" s="44">
        <f>SUM(D85:D86)</f>
        <v>204993708000</v>
      </c>
      <c r="E87" s="45">
        <f>SUM(E85:E86)</f>
        <v>205551830158</v>
      </c>
      <c r="F87" s="45">
        <f>SUM(F85:F86)</f>
        <v>558122158</v>
      </c>
      <c r="G87" s="44">
        <f>E87/D87*100</f>
        <v>100.27226306770352</v>
      </c>
    </row>
    <row r="88" spans="1:7">
      <c r="A88" s="34" t="s">
        <v>215</v>
      </c>
      <c r="B88" s="92" t="s">
        <v>221</v>
      </c>
      <c r="C88" s="36"/>
      <c r="D88" s="97"/>
      <c r="E88" s="99"/>
      <c r="F88" s="97"/>
      <c r="G88" s="97"/>
    </row>
    <row r="89" spans="1:7">
      <c r="A89" s="34" t="s">
        <v>218</v>
      </c>
      <c r="B89" s="95" t="s">
        <v>17</v>
      </c>
      <c r="C89" s="36"/>
      <c r="D89" s="97">
        <v>9941000000</v>
      </c>
      <c r="E89" s="2">
        <v>9941000000</v>
      </c>
      <c r="F89" s="97">
        <f>E89-D89</f>
        <v>0</v>
      </c>
      <c r="G89" s="37">
        <f>E89/D89*100</f>
        <v>100</v>
      </c>
    </row>
    <row r="90" spans="1:7">
      <c r="A90" s="34" t="s">
        <v>296</v>
      </c>
      <c r="B90" s="95" t="s">
        <v>295</v>
      </c>
      <c r="C90" s="36"/>
      <c r="D90" s="97">
        <v>14500000000</v>
      </c>
      <c r="E90" s="2">
        <v>0</v>
      </c>
      <c r="F90" s="97">
        <f>E90-D90</f>
        <v>-14500000000</v>
      </c>
      <c r="G90" s="37">
        <f>E90/D90*100</f>
        <v>0</v>
      </c>
    </row>
    <row r="91" spans="1:7">
      <c r="A91" s="34"/>
      <c r="B91" s="309" t="s">
        <v>106</v>
      </c>
      <c r="C91" s="310"/>
      <c r="D91" s="44">
        <f>SUM(D89:D90)</f>
        <v>24441000000</v>
      </c>
      <c r="E91" s="44">
        <f>SUM(E89:E90)</f>
        <v>9941000000</v>
      </c>
      <c r="F91" s="44">
        <f>SUM(F89:F90)</f>
        <v>-14500000000</v>
      </c>
      <c r="G91" s="44">
        <f>E91/D91*100</f>
        <v>40.673458532793255</v>
      </c>
    </row>
    <row r="92" spans="1:7">
      <c r="A92" s="34"/>
      <c r="B92" s="100"/>
      <c r="C92" s="74"/>
      <c r="D92" s="56"/>
      <c r="E92" s="57"/>
      <c r="F92" s="56"/>
      <c r="G92" s="56"/>
    </row>
    <row r="93" spans="1:7">
      <c r="A93" s="75"/>
      <c r="B93" s="311" t="s">
        <v>160</v>
      </c>
      <c r="C93" s="312"/>
      <c r="D93" s="44">
        <f>D87-D91</f>
        <v>180552708000</v>
      </c>
      <c r="E93" s="45">
        <f>E87-E91</f>
        <v>195610830158</v>
      </c>
      <c r="F93" s="45">
        <f>F87-F91</f>
        <v>15058122158</v>
      </c>
      <c r="G93" s="44">
        <f>E93/D93*100</f>
        <v>108.34001457236522</v>
      </c>
    </row>
    <row r="94" spans="1:7" ht="15.75" customHeight="1">
      <c r="A94" s="101"/>
      <c r="B94" s="313" t="s">
        <v>219</v>
      </c>
      <c r="C94" s="314"/>
      <c r="D94" s="102">
        <f>D77+D93</f>
        <v>0</v>
      </c>
      <c r="E94" s="102">
        <f>E77+E93</f>
        <v>248620224998</v>
      </c>
      <c r="F94" s="102">
        <f>F77+F93</f>
        <v>248620224998</v>
      </c>
      <c r="G94" s="102">
        <v>0</v>
      </c>
    </row>
    <row r="95" spans="1:7">
      <c r="A95" s="103"/>
      <c r="B95" s="104"/>
      <c r="C95" s="104"/>
      <c r="D95" s="105"/>
      <c r="E95" s="105"/>
      <c r="F95" s="105"/>
      <c r="G95" s="106"/>
    </row>
    <row r="96" spans="1:7">
      <c r="A96" s="22"/>
      <c r="B96" s="89"/>
      <c r="C96" s="89"/>
      <c r="D96" s="90"/>
      <c r="E96" s="19"/>
      <c r="F96" s="90"/>
      <c r="G96" s="107"/>
    </row>
    <row r="97" spans="1:7">
      <c r="A97" s="22"/>
      <c r="B97" s="89"/>
      <c r="C97" s="89"/>
      <c r="D97" s="90"/>
      <c r="E97" s="19"/>
      <c r="F97" s="90"/>
      <c r="G97" s="107"/>
    </row>
    <row r="98" spans="1:7">
      <c r="A98" s="22"/>
      <c r="B98" s="89"/>
      <c r="C98" s="89"/>
      <c r="D98" s="90"/>
      <c r="E98" s="19"/>
      <c r="F98" s="90"/>
      <c r="G98" s="107"/>
    </row>
    <row r="99" spans="1:7">
      <c r="A99" s="22"/>
      <c r="B99" s="89"/>
      <c r="C99" s="89"/>
      <c r="D99" s="90"/>
      <c r="E99" s="19"/>
      <c r="F99" s="90"/>
      <c r="G99" s="107"/>
    </row>
    <row r="100" spans="1:7" ht="18.75">
      <c r="A100" s="22"/>
      <c r="B100" s="89"/>
      <c r="C100" s="89"/>
      <c r="D100" s="270"/>
      <c r="E100" s="271"/>
      <c r="F100" s="272"/>
      <c r="G100" s="107"/>
    </row>
    <row r="101" spans="1:7" ht="18.75">
      <c r="A101" s="22"/>
      <c r="B101" s="89"/>
      <c r="C101" s="89"/>
      <c r="D101" s="270"/>
      <c r="E101" s="271"/>
      <c r="F101" s="270"/>
      <c r="G101" s="108"/>
    </row>
    <row r="102" spans="1:7" ht="18.75">
      <c r="A102" s="22"/>
      <c r="B102" s="89"/>
      <c r="C102" s="89"/>
      <c r="D102" s="270"/>
      <c r="E102" s="271" t="s">
        <v>271</v>
      </c>
      <c r="F102" s="270"/>
      <c r="G102" s="107"/>
    </row>
    <row r="103" spans="1:7" ht="18.75">
      <c r="A103" s="22"/>
      <c r="B103" s="89"/>
      <c r="C103" s="89"/>
      <c r="D103" s="270"/>
      <c r="E103" s="271"/>
      <c r="F103" s="270"/>
      <c r="G103" s="82"/>
    </row>
    <row r="104" spans="1:7" ht="18.75">
      <c r="A104" s="22"/>
      <c r="B104" s="89"/>
      <c r="C104" s="89"/>
      <c r="D104" s="270"/>
      <c r="E104" s="271"/>
      <c r="F104" s="270"/>
      <c r="G104" s="82"/>
    </row>
    <row r="105" spans="1:7" ht="18.75">
      <c r="A105" s="22"/>
      <c r="B105" s="89"/>
      <c r="C105" s="89"/>
      <c r="D105" s="270"/>
      <c r="E105" s="271"/>
      <c r="F105" s="270"/>
      <c r="G105" s="82"/>
    </row>
    <row r="106" spans="1:7" ht="18.75">
      <c r="A106" s="22"/>
      <c r="B106" s="89"/>
      <c r="C106" s="89"/>
      <c r="D106" s="270"/>
      <c r="E106" s="271"/>
      <c r="F106" s="270"/>
      <c r="G106" s="82"/>
    </row>
    <row r="107" spans="1:7" ht="18.75">
      <c r="A107" s="22"/>
      <c r="B107" s="89"/>
      <c r="C107" s="89"/>
      <c r="D107" s="270"/>
      <c r="E107" s="271" t="s">
        <v>272</v>
      </c>
      <c r="F107" s="270"/>
      <c r="G107" s="82"/>
    </row>
    <row r="108" spans="1:7">
      <c r="A108" s="22"/>
      <c r="B108" s="89"/>
      <c r="C108" s="89"/>
      <c r="D108" s="90"/>
      <c r="E108" s="109"/>
      <c r="F108" s="90"/>
      <c r="G108" s="82"/>
    </row>
    <row r="109" spans="1:7">
      <c r="A109" s="22"/>
      <c r="B109" s="89"/>
      <c r="C109" s="89"/>
      <c r="D109" s="90"/>
      <c r="E109" s="109"/>
      <c r="F109" s="90"/>
      <c r="G109" s="82"/>
    </row>
    <row r="110" spans="1:7">
      <c r="A110" s="22"/>
      <c r="B110" s="89"/>
      <c r="C110" s="89"/>
      <c r="D110" s="90"/>
      <c r="E110" s="109"/>
      <c r="F110" s="90"/>
      <c r="G110" s="82"/>
    </row>
    <row r="111" spans="1:7">
      <c r="A111" s="22"/>
      <c r="B111" s="89"/>
      <c r="C111" s="89"/>
      <c r="D111" s="90"/>
      <c r="E111" s="109"/>
      <c r="F111" s="90"/>
      <c r="G111" s="82"/>
    </row>
    <row r="112" spans="1:7">
      <c r="A112" s="22"/>
      <c r="B112" s="89"/>
      <c r="C112" s="89"/>
      <c r="D112" s="90"/>
      <c r="E112" s="109"/>
      <c r="F112" s="90"/>
      <c r="G112" s="82"/>
    </row>
    <row r="113" spans="1:7">
      <c r="A113" s="22"/>
      <c r="B113" s="89"/>
      <c r="C113" s="89"/>
      <c r="D113" s="90"/>
      <c r="E113" s="109"/>
      <c r="F113" s="90"/>
      <c r="G113" s="82"/>
    </row>
    <row r="114" spans="1:7">
      <c r="A114" s="22"/>
      <c r="B114" s="89"/>
      <c r="C114" s="89"/>
      <c r="D114" s="90"/>
      <c r="E114" s="109"/>
      <c r="F114" s="90"/>
      <c r="G114" s="82"/>
    </row>
    <row r="115" spans="1:7">
      <c r="A115" s="22"/>
      <c r="B115" s="89"/>
      <c r="C115" s="89"/>
      <c r="D115" s="90"/>
      <c r="E115" s="109"/>
      <c r="F115" s="90"/>
      <c r="G115" s="82"/>
    </row>
    <row r="116" spans="1:7">
      <c r="A116" s="22"/>
      <c r="B116" s="89"/>
      <c r="C116" s="89"/>
      <c r="D116" s="90"/>
      <c r="E116" s="109"/>
      <c r="F116" s="90"/>
      <c r="G116" s="82"/>
    </row>
    <row r="117" spans="1:7">
      <c r="A117" s="22"/>
      <c r="B117" s="89"/>
      <c r="C117" s="89"/>
      <c r="D117" s="90"/>
      <c r="E117" s="109"/>
      <c r="F117" s="90"/>
      <c r="G117" s="82"/>
    </row>
    <row r="118" spans="1:7">
      <c r="A118" s="22"/>
      <c r="B118" s="89"/>
      <c r="C118" s="89"/>
      <c r="D118" s="90"/>
      <c r="E118" s="109"/>
      <c r="F118" s="90"/>
      <c r="G118" s="82"/>
    </row>
    <row r="119" spans="1:7">
      <c r="A119" s="22"/>
      <c r="B119" s="89"/>
      <c r="C119" s="89"/>
      <c r="D119" s="90"/>
      <c r="E119" s="109"/>
      <c r="F119" s="90"/>
      <c r="G119" s="82"/>
    </row>
    <row r="120" spans="1:7">
      <c r="A120" s="22"/>
      <c r="B120" s="89"/>
      <c r="C120" s="89"/>
      <c r="D120" s="90"/>
      <c r="E120" s="109"/>
      <c r="F120" s="90"/>
      <c r="G120" s="82"/>
    </row>
    <row r="121" spans="1:7">
      <c r="A121" s="22"/>
      <c r="B121" s="89"/>
      <c r="C121" s="89"/>
      <c r="D121" s="90"/>
      <c r="E121" s="109"/>
      <c r="F121" s="90"/>
      <c r="G121" s="82"/>
    </row>
    <row r="122" spans="1:7">
      <c r="A122" s="22"/>
      <c r="B122" s="89"/>
      <c r="C122" s="89"/>
      <c r="D122" s="90"/>
      <c r="E122" s="109"/>
      <c r="F122" s="90"/>
      <c r="G122" s="82"/>
    </row>
    <row r="123" spans="1:7">
      <c r="A123" s="22"/>
      <c r="B123" s="89"/>
      <c r="C123" s="89"/>
      <c r="D123" s="90"/>
      <c r="E123" s="109"/>
      <c r="F123" s="90"/>
      <c r="G123" s="82"/>
    </row>
    <row r="124" spans="1:7">
      <c r="A124" s="22"/>
      <c r="B124" s="89"/>
      <c r="C124" s="89"/>
      <c r="D124" s="90"/>
      <c r="E124" s="109"/>
      <c r="F124" s="90"/>
      <c r="G124" s="82"/>
    </row>
    <row r="125" spans="1:7">
      <c r="A125" s="22"/>
      <c r="B125" s="89"/>
      <c r="C125" s="89"/>
      <c r="D125" s="90"/>
      <c r="E125" s="90"/>
      <c r="F125" s="90"/>
      <c r="G125" s="110"/>
    </row>
    <row r="126" spans="1:7">
      <c r="A126" s="22"/>
      <c r="C126" s="19"/>
      <c r="D126" s="19"/>
      <c r="E126" s="19"/>
      <c r="F126" s="19"/>
      <c r="G126" s="48"/>
    </row>
    <row r="127" spans="1:7">
      <c r="A127" s="22"/>
      <c r="B127" s="89"/>
      <c r="C127" s="89"/>
      <c r="D127" s="90"/>
      <c r="E127" s="90"/>
      <c r="F127" s="90"/>
      <c r="G127" s="110"/>
    </row>
    <row r="128" spans="1:7">
      <c r="A128" s="22"/>
      <c r="B128" s="111"/>
      <c r="C128" s="111"/>
      <c r="D128" s="112"/>
      <c r="E128" s="113"/>
      <c r="F128" s="114"/>
      <c r="G128" s="108"/>
    </row>
    <row r="129" spans="1:7">
      <c r="A129" s="22"/>
      <c r="C129" s="19"/>
      <c r="D129" s="19"/>
      <c r="E129" s="19"/>
      <c r="F129" s="19"/>
      <c r="G129" s="48"/>
    </row>
    <row r="130" spans="1:7">
      <c r="A130" s="22"/>
      <c r="C130" s="19"/>
      <c r="D130" s="19"/>
      <c r="E130" s="19"/>
      <c r="F130" s="19"/>
      <c r="G130" s="48"/>
    </row>
    <row r="131" spans="1:7">
      <c r="A131" s="22"/>
      <c r="C131" s="19"/>
      <c r="D131" s="19"/>
      <c r="E131" s="19"/>
      <c r="F131" s="19"/>
      <c r="G131" s="48"/>
    </row>
    <row r="132" spans="1:7">
      <c r="A132" s="22"/>
      <c r="C132" s="19"/>
      <c r="D132" s="19"/>
      <c r="E132" s="19"/>
      <c r="F132" s="19"/>
      <c r="G132" s="48"/>
    </row>
    <row r="133" spans="1:7">
      <c r="A133" s="22"/>
      <c r="C133" s="19"/>
      <c r="D133" s="19"/>
      <c r="E133" s="19"/>
      <c r="F133" s="19"/>
      <c r="G133" s="48"/>
    </row>
    <row r="134" spans="1:7">
      <c r="A134" s="22"/>
      <c r="C134" s="19"/>
      <c r="D134" s="19"/>
      <c r="E134" s="19"/>
      <c r="F134" s="19"/>
      <c r="G134" s="48"/>
    </row>
    <row r="135" spans="1:7">
      <c r="A135" s="22"/>
      <c r="C135" s="19"/>
      <c r="D135" s="19"/>
      <c r="E135" s="19"/>
      <c r="F135" s="19"/>
      <c r="G135" s="48"/>
    </row>
    <row r="136" spans="1:7">
      <c r="A136" s="22"/>
      <c r="C136" s="19"/>
      <c r="D136" s="19"/>
      <c r="E136" s="19"/>
      <c r="F136" s="19"/>
      <c r="G136" s="48"/>
    </row>
    <row r="137" spans="1:7">
      <c r="A137" s="22"/>
      <c r="C137" s="19"/>
      <c r="D137" s="19"/>
      <c r="E137" s="19"/>
      <c r="F137" s="19"/>
      <c r="G137" s="48"/>
    </row>
    <row r="138" spans="1:7">
      <c r="A138" s="22"/>
      <c r="C138" s="19"/>
      <c r="D138" s="19"/>
      <c r="E138" s="19"/>
      <c r="F138" s="19"/>
      <c r="G138" s="48"/>
    </row>
    <row r="139" spans="1:7">
      <c r="A139" s="22"/>
      <c r="C139" s="19"/>
      <c r="D139" s="19"/>
      <c r="E139" s="19"/>
      <c r="F139" s="19"/>
      <c r="G139" s="48"/>
    </row>
    <row r="140" spans="1:7">
      <c r="A140" s="22"/>
      <c r="C140" s="19"/>
      <c r="D140" s="19"/>
      <c r="E140" s="19"/>
      <c r="F140" s="19"/>
      <c r="G140" s="48"/>
    </row>
    <row r="141" spans="1:7">
      <c r="A141" s="22"/>
      <c r="C141" s="19"/>
      <c r="D141" s="19"/>
      <c r="E141" s="19"/>
      <c r="F141" s="19"/>
      <c r="G141" s="48"/>
    </row>
    <row r="142" spans="1:7">
      <c r="A142" s="22"/>
      <c r="C142" s="19"/>
      <c r="D142" s="19"/>
      <c r="E142" s="19"/>
      <c r="F142" s="19"/>
      <c r="G142" s="48"/>
    </row>
    <row r="143" spans="1:7">
      <c r="A143" s="22"/>
      <c r="C143" s="19"/>
      <c r="D143" s="19"/>
      <c r="E143" s="19"/>
      <c r="F143" s="19"/>
      <c r="G143" s="48"/>
    </row>
    <row r="144" spans="1:7">
      <c r="A144" s="22"/>
      <c r="C144" s="19"/>
      <c r="D144" s="19"/>
      <c r="E144" s="19"/>
      <c r="F144" s="19"/>
      <c r="G144" s="48"/>
    </row>
    <row r="145" spans="1:7">
      <c r="A145" s="22"/>
      <c r="C145" s="19"/>
      <c r="D145" s="19"/>
      <c r="E145" s="19"/>
      <c r="F145" s="19"/>
      <c r="G145" s="48"/>
    </row>
    <row r="146" spans="1:7">
      <c r="A146" s="22"/>
      <c r="C146" s="19"/>
      <c r="D146" s="19"/>
      <c r="E146" s="19"/>
      <c r="F146" s="19"/>
      <c r="G146" s="48"/>
    </row>
    <row r="147" spans="1:7">
      <c r="A147" s="22"/>
      <c r="C147" s="19"/>
      <c r="D147" s="19"/>
      <c r="E147" s="19"/>
      <c r="F147" s="19"/>
      <c r="G147" s="48"/>
    </row>
    <row r="148" spans="1:7">
      <c r="A148" s="22"/>
      <c r="C148" s="19"/>
      <c r="D148" s="19"/>
      <c r="E148" s="19"/>
      <c r="F148" s="19"/>
      <c r="G148" s="48"/>
    </row>
    <row r="149" spans="1:7">
      <c r="A149" s="22"/>
      <c r="C149" s="19"/>
      <c r="D149" s="19"/>
      <c r="E149" s="19"/>
      <c r="F149" s="19"/>
      <c r="G149" s="48"/>
    </row>
    <row r="150" spans="1:7">
      <c r="A150" s="22"/>
      <c r="C150" s="19"/>
      <c r="D150" s="19"/>
      <c r="E150" s="19"/>
      <c r="F150" s="19"/>
      <c r="G150" s="48"/>
    </row>
    <row r="151" spans="1:7">
      <c r="A151" s="22"/>
      <c r="C151" s="19"/>
      <c r="D151" s="19"/>
      <c r="E151" s="19"/>
      <c r="F151" s="19"/>
      <c r="G151" s="48"/>
    </row>
    <row r="152" spans="1:7">
      <c r="A152" s="22"/>
      <c r="C152" s="19"/>
      <c r="D152" s="19"/>
      <c r="E152" s="19"/>
      <c r="F152" s="19"/>
      <c r="G152" s="48"/>
    </row>
    <row r="153" spans="1:7">
      <c r="A153" s="22"/>
      <c r="C153" s="19"/>
      <c r="D153" s="19"/>
      <c r="E153" s="19"/>
      <c r="F153" s="19"/>
      <c r="G153" s="48"/>
    </row>
    <row r="154" spans="1:7">
      <c r="A154" s="22"/>
      <c r="C154" s="19"/>
      <c r="D154" s="19"/>
      <c r="E154" s="19"/>
      <c r="F154" s="19"/>
      <c r="G154" s="48"/>
    </row>
    <row r="155" spans="1:7">
      <c r="A155" s="23"/>
      <c r="B155" s="21"/>
      <c r="C155" s="21"/>
      <c r="D155" s="21"/>
      <c r="E155" s="21"/>
      <c r="F155" s="21"/>
      <c r="G155" s="115"/>
    </row>
    <row r="156" spans="1:7">
      <c r="A156" s="292" t="s">
        <v>255</v>
      </c>
      <c r="B156" s="293"/>
      <c r="C156" s="293"/>
      <c r="D156" s="293"/>
      <c r="E156" s="87"/>
      <c r="F156" s="315" t="s">
        <v>257</v>
      </c>
      <c r="G156" s="316"/>
    </row>
  </sheetData>
  <mergeCells count="27">
    <mergeCell ref="A6:G6"/>
    <mergeCell ref="A7:G7"/>
    <mergeCell ref="A8:G8"/>
    <mergeCell ref="B9:G9"/>
    <mergeCell ref="A11:A13"/>
    <mergeCell ref="B11:C13"/>
    <mergeCell ref="D11:E11"/>
    <mergeCell ref="F11:G11"/>
    <mergeCell ref="D12:D13"/>
    <mergeCell ref="E12:E13"/>
    <mergeCell ref="B87:C87"/>
    <mergeCell ref="F12:F13"/>
    <mergeCell ref="G12:G13"/>
    <mergeCell ref="B14:C14"/>
    <mergeCell ref="B20:C20"/>
    <mergeCell ref="B25:C25"/>
    <mergeCell ref="B32:C32"/>
    <mergeCell ref="B91:C91"/>
    <mergeCell ref="B93:C93"/>
    <mergeCell ref="B94:C94"/>
    <mergeCell ref="A156:D156"/>
    <mergeCell ref="F156:G156"/>
    <mergeCell ref="B36:C36"/>
    <mergeCell ref="B68:C68"/>
    <mergeCell ref="B77:C77"/>
    <mergeCell ref="A78:D78"/>
    <mergeCell ref="F78:G78"/>
  </mergeCells>
  <pageMargins left="1.299212598425197" right="0.31496062992125984" top="0.94488188976377963" bottom="1.3385826771653544" header="0.31496062992125984" footer="0.31496062992125984"/>
  <pageSetup paperSize="5" scale="72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6"/>
  <sheetViews>
    <sheetView topLeftCell="A132" workbookViewId="0">
      <selection activeCell="D110" sqref="D110"/>
    </sheetView>
  </sheetViews>
  <sheetFormatPr defaultRowHeight="15"/>
  <cols>
    <col min="1" max="1" width="7.42578125" style="18" customWidth="1"/>
    <col min="2" max="2" width="2.42578125" style="19" customWidth="1"/>
    <col min="3" max="3" width="49.140625" style="20" customWidth="1"/>
    <col min="4" max="4" width="19.7109375" style="20" customWidth="1"/>
    <col min="5" max="5" width="19.28515625" style="20" customWidth="1"/>
    <col min="6" max="6" width="18.42578125" style="20" customWidth="1"/>
    <col min="7" max="7" width="8.85546875" style="20" customWidth="1"/>
    <col min="8" max="16384" width="9.140625" style="20"/>
  </cols>
  <sheetData>
    <row r="1" spans="1:7" ht="15.75">
      <c r="E1" s="273" t="s">
        <v>162</v>
      </c>
      <c r="F1" s="274" t="s">
        <v>307</v>
      </c>
      <c r="G1" s="274"/>
    </row>
    <row r="2" spans="1:7" ht="15.75">
      <c r="E2" s="274"/>
      <c r="F2" s="274" t="s">
        <v>316</v>
      </c>
      <c r="G2" s="274"/>
    </row>
    <row r="3" spans="1:7" ht="15.75">
      <c r="E3" s="274"/>
      <c r="F3" s="275" t="s">
        <v>317</v>
      </c>
      <c r="G3" s="275"/>
    </row>
    <row r="6" spans="1:7" ht="18.75">
      <c r="A6" s="324" t="s">
        <v>49</v>
      </c>
      <c r="B6" s="325"/>
      <c r="C6" s="325"/>
      <c r="D6" s="325"/>
      <c r="E6" s="325"/>
      <c r="F6" s="325"/>
      <c r="G6" s="326"/>
    </row>
    <row r="7" spans="1:7" ht="27">
      <c r="A7" s="327" t="s">
        <v>161</v>
      </c>
      <c r="B7" s="328"/>
      <c r="C7" s="328"/>
      <c r="D7" s="328"/>
      <c r="E7" s="328"/>
      <c r="F7" s="328"/>
      <c r="G7" s="329"/>
    </row>
    <row r="8" spans="1:7" ht="15.75">
      <c r="A8" s="330" t="s">
        <v>294</v>
      </c>
      <c r="B8" s="331"/>
      <c r="C8" s="331"/>
      <c r="D8" s="331"/>
      <c r="E8" s="331"/>
      <c r="F8" s="331"/>
      <c r="G8" s="332"/>
    </row>
    <row r="9" spans="1:7" ht="15.75">
      <c r="A9" s="22"/>
      <c r="B9" s="331"/>
      <c r="C9" s="331"/>
      <c r="D9" s="331"/>
      <c r="E9" s="331"/>
      <c r="F9" s="331"/>
      <c r="G9" s="332"/>
    </row>
    <row r="10" spans="1:7">
      <c r="A10" s="23"/>
      <c r="B10" s="24"/>
      <c r="C10" s="24"/>
      <c r="D10" s="24"/>
      <c r="E10" s="24"/>
      <c r="F10" s="24"/>
      <c r="G10" s="25"/>
    </row>
    <row r="11" spans="1:7" ht="16.5" customHeight="1">
      <c r="A11" s="333" t="s">
        <v>166</v>
      </c>
      <c r="B11" s="336" t="s">
        <v>1</v>
      </c>
      <c r="C11" s="336"/>
      <c r="D11" s="339" t="s">
        <v>163</v>
      </c>
      <c r="E11" s="340"/>
      <c r="F11" s="339" t="s">
        <v>164</v>
      </c>
      <c r="G11" s="340"/>
    </row>
    <row r="12" spans="1:7" ht="15" customHeight="1">
      <c r="A12" s="334"/>
      <c r="B12" s="337"/>
      <c r="C12" s="337"/>
      <c r="D12" s="341" t="s">
        <v>165</v>
      </c>
      <c r="E12" s="341" t="s">
        <v>56</v>
      </c>
      <c r="F12" s="319" t="s">
        <v>2</v>
      </c>
      <c r="G12" s="319" t="s">
        <v>57</v>
      </c>
    </row>
    <row r="13" spans="1:7" ht="15" customHeight="1">
      <c r="A13" s="335"/>
      <c r="B13" s="338"/>
      <c r="C13" s="338"/>
      <c r="D13" s="342"/>
      <c r="E13" s="342"/>
      <c r="F13" s="320"/>
      <c r="G13" s="320"/>
    </row>
    <row r="14" spans="1:7">
      <c r="A14" s="26">
        <v>1</v>
      </c>
      <c r="B14" s="321">
        <v>2</v>
      </c>
      <c r="C14" s="322"/>
      <c r="D14" s="27">
        <v>3</v>
      </c>
      <c r="E14" s="27">
        <v>4</v>
      </c>
      <c r="F14" s="28">
        <v>5</v>
      </c>
      <c r="G14" s="28">
        <v>6</v>
      </c>
    </row>
    <row r="15" spans="1:7">
      <c r="A15" s="29"/>
      <c r="B15" s="30"/>
      <c r="C15" s="31"/>
      <c r="D15" s="32"/>
      <c r="E15" s="32"/>
      <c r="F15" s="33"/>
      <c r="G15" s="33"/>
    </row>
    <row r="16" spans="1:7" ht="18.75">
      <c r="A16" s="34">
        <v>1</v>
      </c>
      <c r="B16" s="35" t="s">
        <v>167</v>
      </c>
      <c r="C16" s="36"/>
      <c r="D16" s="37"/>
      <c r="E16" s="38"/>
      <c r="F16" s="37"/>
      <c r="G16" s="37"/>
    </row>
    <row r="17" spans="1:7">
      <c r="A17" s="34" t="s">
        <v>172</v>
      </c>
      <c r="B17" s="39" t="s">
        <v>58</v>
      </c>
      <c r="C17" s="36"/>
      <c r="D17" s="37"/>
      <c r="E17" s="38"/>
      <c r="F17" s="37"/>
      <c r="G17" s="37"/>
    </row>
    <row r="18" spans="1:7">
      <c r="A18" s="34" t="s">
        <v>173</v>
      </c>
      <c r="B18" s="40" t="s">
        <v>110</v>
      </c>
      <c r="C18" s="36"/>
      <c r="D18" s="13">
        <v>25980000000</v>
      </c>
      <c r="E18" s="5">
        <v>29451247089</v>
      </c>
      <c r="F18" s="37">
        <f>E18-D18</f>
        <v>3471247089</v>
      </c>
      <c r="G18" s="37">
        <f>E18/D18*100</f>
        <v>113.36122821016166</v>
      </c>
    </row>
    <row r="19" spans="1:7">
      <c r="A19" s="34" t="s">
        <v>174</v>
      </c>
      <c r="B19" s="40" t="s">
        <v>111</v>
      </c>
      <c r="C19" s="36"/>
      <c r="D19" s="13">
        <v>30798857000</v>
      </c>
      <c r="E19" s="5">
        <v>31119227048</v>
      </c>
      <c r="F19" s="37">
        <f>E19-D19</f>
        <v>320370048</v>
      </c>
      <c r="G19" s="37">
        <f>E19/D19*100</f>
        <v>101.04020109577444</v>
      </c>
    </row>
    <row r="20" spans="1:7" ht="13.5" customHeight="1">
      <c r="A20" s="34" t="s">
        <v>175</v>
      </c>
      <c r="B20" s="323" t="s">
        <v>168</v>
      </c>
      <c r="C20" s="323"/>
      <c r="D20" s="41">
        <v>5861475000</v>
      </c>
      <c r="E20" s="5">
        <v>6823939690</v>
      </c>
      <c r="F20" s="37">
        <f>E20-D20</f>
        <v>962464690</v>
      </c>
      <c r="G20" s="37">
        <f>E20/D20*100</f>
        <v>116.42017905049498</v>
      </c>
    </row>
    <row r="21" spans="1:7">
      <c r="A21" s="34" t="s">
        <v>176</v>
      </c>
      <c r="B21" s="40" t="s">
        <v>60</v>
      </c>
      <c r="C21" s="36"/>
      <c r="D21" s="13">
        <v>83611525000</v>
      </c>
      <c r="E21" s="5">
        <v>101733002152</v>
      </c>
      <c r="F21" s="37">
        <f>E21-D21</f>
        <v>18121477152</v>
      </c>
      <c r="G21" s="37">
        <f>E21/D21*100</f>
        <v>121.67342020373388</v>
      </c>
    </row>
    <row r="22" spans="1:7">
      <c r="A22" s="34"/>
      <c r="B22" s="42"/>
      <c r="C22" s="43" t="s">
        <v>61</v>
      </c>
      <c r="D22" s="44">
        <f>SUM(D18:D21)</f>
        <v>146251857000</v>
      </c>
      <c r="E22" s="45">
        <f>SUM(E18:E21)</f>
        <v>169127415979</v>
      </c>
      <c r="F22" s="45">
        <f>SUM(F18:F21)</f>
        <v>22875558979</v>
      </c>
      <c r="G22" s="44">
        <f>E22/D22*100</f>
        <v>115.64120924563714</v>
      </c>
    </row>
    <row r="23" spans="1:7">
      <c r="A23" s="46"/>
      <c r="B23" s="47"/>
      <c r="C23" s="48"/>
      <c r="D23" s="46"/>
      <c r="E23" s="46"/>
      <c r="F23" s="46"/>
      <c r="G23" s="46"/>
    </row>
    <row r="24" spans="1:7">
      <c r="A24" s="34" t="s">
        <v>170</v>
      </c>
      <c r="B24" s="39" t="s">
        <v>62</v>
      </c>
      <c r="C24" s="36"/>
      <c r="D24" s="37"/>
      <c r="E24" s="38"/>
      <c r="F24" s="37"/>
      <c r="G24" s="37"/>
    </row>
    <row r="25" spans="1:7" ht="27.75" customHeight="1">
      <c r="A25" s="34" t="s">
        <v>171</v>
      </c>
      <c r="B25" s="317" t="s">
        <v>179</v>
      </c>
      <c r="C25" s="318"/>
      <c r="D25" s="37"/>
      <c r="E25" s="38"/>
      <c r="F25" s="37"/>
      <c r="G25" s="37"/>
    </row>
    <row r="26" spans="1:7">
      <c r="A26" s="34" t="s">
        <v>188</v>
      </c>
      <c r="B26" s="39"/>
      <c r="C26" s="36" t="s">
        <v>63</v>
      </c>
      <c r="D26" s="50">
        <v>53848387000</v>
      </c>
      <c r="E26" s="2">
        <v>60316823176</v>
      </c>
      <c r="F26" s="37">
        <f>E26-D26</f>
        <v>6468436176</v>
      </c>
      <c r="G26" s="37">
        <f>E26/D26*100</f>
        <v>112.0123118562493</v>
      </c>
    </row>
    <row r="27" spans="1:7">
      <c r="A27" s="34" t="s">
        <v>181</v>
      </c>
      <c r="B27" s="39"/>
      <c r="C27" s="36" t="s">
        <v>180</v>
      </c>
      <c r="D27" s="50">
        <v>976206000</v>
      </c>
      <c r="E27" s="2">
        <v>1164944817</v>
      </c>
      <c r="F27" s="37">
        <f>E27-D27</f>
        <v>188738817</v>
      </c>
      <c r="G27" s="37">
        <f>E27/D27*100</f>
        <v>119.33391282167902</v>
      </c>
    </row>
    <row r="28" spans="1:7">
      <c r="A28" s="34" t="s">
        <v>182</v>
      </c>
      <c r="B28" s="39"/>
      <c r="C28" s="36" t="s">
        <v>65</v>
      </c>
      <c r="D28" s="50">
        <v>960479326000</v>
      </c>
      <c r="E28" s="2">
        <v>960479326000</v>
      </c>
      <c r="F28" s="37">
        <f>E28-D28</f>
        <v>0</v>
      </c>
      <c r="G28" s="37">
        <f>E28/D28*100</f>
        <v>100</v>
      </c>
    </row>
    <row r="29" spans="1:7">
      <c r="A29" s="34" t="s">
        <v>183</v>
      </c>
      <c r="B29" s="39"/>
      <c r="C29" s="36" t="s">
        <v>66</v>
      </c>
      <c r="D29" s="50">
        <v>72903370000</v>
      </c>
      <c r="E29" s="51">
        <v>72903370000</v>
      </c>
      <c r="F29" s="37">
        <f>E29-D29</f>
        <v>0</v>
      </c>
      <c r="G29" s="37">
        <f>E29/D29*100</f>
        <v>100</v>
      </c>
    </row>
    <row r="30" spans="1:7" ht="13.5" customHeight="1">
      <c r="A30" s="34"/>
      <c r="B30" s="39"/>
      <c r="C30" s="49" t="s">
        <v>67</v>
      </c>
      <c r="D30" s="52">
        <f>SUM(D26:D29)</f>
        <v>1088207289000</v>
      </c>
      <c r="E30" s="53">
        <f>SUM(E26:E29)</f>
        <v>1094864463993</v>
      </c>
      <c r="F30" s="53">
        <f>SUM(F26:F29)</f>
        <v>6657174993</v>
      </c>
      <c r="G30" s="54">
        <f>E30/D30*100</f>
        <v>100.61175614795941</v>
      </c>
    </row>
    <row r="31" spans="1:7" ht="9.75" customHeight="1">
      <c r="A31" s="34"/>
      <c r="B31" s="39"/>
      <c r="C31" s="55"/>
      <c r="D31" s="56"/>
      <c r="E31" s="57"/>
      <c r="F31" s="56"/>
      <c r="G31" s="56"/>
    </row>
    <row r="32" spans="1:7" ht="15" customHeight="1">
      <c r="A32" s="34" t="s">
        <v>177</v>
      </c>
      <c r="B32" s="317" t="s">
        <v>184</v>
      </c>
      <c r="C32" s="318"/>
      <c r="D32" s="56"/>
      <c r="E32" s="57"/>
      <c r="F32" s="56"/>
      <c r="G32" s="56"/>
    </row>
    <row r="33" spans="1:7">
      <c r="A33" s="34" t="s">
        <v>185</v>
      </c>
      <c r="B33" s="58"/>
      <c r="C33" s="36" t="s">
        <v>68</v>
      </c>
      <c r="D33" s="50">
        <v>247300858000</v>
      </c>
      <c r="E33" s="59">
        <v>247300858000</v>
      </c>
      <c r="F33" s="37">
        <f>E33-D33</f>
        <v>0</v>
      </c>
      <c r="G33" s="37">
        <f>E33/D33*100</f>
        <v>100</v>
      </c>
    </row>
    <row r="34" spans="1:7" ht="15.75" customHeight="1">
      <c r="A34" s="34"/>
      <c r="B34" s="58"/>
      <c r="C34" s="55" t="s">
        <v>69</v>
      </c>
      <c r="D34" s="60">
        <f>SUM(D33:D33)</f>
        <v>247300858000</v>
      </c>
      <c r="E34" s="61">
        <f>SUM(E33:E33)</f>
        <v>247300858000</v>
      </c>
      <c r="F34" s="61">
        <f>SUM(F33:F33)</f>
        <v>0</v>
      </c>
      <c r="G34" s="54">
        <f>E34/D34*100</f>
        <v>100</v>
      </c>
    </row>
    <row r="35" spans="1:7" ht="10.5" customHeight="1">
      <c r="A35" s="34"/>
      <c r="B35" s="40"/>
      <c r="C35" s="62"/>
      <c r="D35" s="37"/>
      <c r="E35" s="38"/>
      <c r="F35" s="37"/>
      <c r="G35" s="37"/>
    </row>
    <row r="36" spans="1:7">
      <c r="A36" s="34" t="s">
        <v>178</v>
      </c>
      <c r="B36" s="317" t="s">
        <v>184</v>
      </c>
      <c r="C36" s="318"/>
      <c r="D36" s="63"/>
      <c r="E36" s="64"/>
      <c r="F36" s="65"/>
      <c r="G36" s="65"/>
    </row>
    <row r="37" spans="1:7">
      <c r="A37" s="34" t="s">
        <v>186</v>
      </c>
      <c r="B37" s="40"/>
      <c r="C37" s="36" t="s">
        <v>70</v>
      </c>
      <c r="D37" s="50">
        <v>71684675000</v>
      </c>
      <c r="E37" s="2">
        <v>90655217242</v>
      </c>
      <c r="F37" s="37">
        <f>E37-D37</f>
        <v>18970542242</v>
      </c>
      <c r="G37" s="37">
        <f>E37/D37*100</f>
        <v>126.46387424090295</v>
      </c>
    </row>
    <row r="38" spans="1:7">
      <c r="A38" s="34" t="s">
        <v>187</v>
      </c>
      <c r="B38" s="40"/>
      <c r="C38" s="36" t="s">
        <v>71</v>
      </c>
      <c r="D38" s="50">
        <v>205248000</v>
      </c>
      <c r="E38" s="51">
        <v>0</v>
      </c>
      <c r="F38" s="37">
        <f>E38-D38</f>
        <v>-205248000</v>
      </c>
      <c r="G38" s="37">
        <f>E38/D38*100</f>
        <v>0</v>
      </c>
    </row>
    <row r="39" spans="1:7" ht="15" customHeight="1">
      <c r="A39" s="34"/>
      <c r="B39" s="40"/>
      <c r="C39" s="55" t="s">
        <v>72</v>
      </c>
      <c r="D39" s="66">
        <f>SUM(D37:D38)</f>
        <v>71889923000</v>
      </c>
      <c r="E39" s="67">
        <f>SUM(E37:E38)</f>
        <v>90655217242</v>
      </c>
      <c r="F39" s="67">
        <f>SUM(F37:F38)</f>
        <v>18765294242</v>
      </c>
      <c r="G39" s="68">
        <f>E39/D39*100</f>
        <v>126.10281588700548</v>
      </c>
    </row>
    <row r="40" spans="1:7">
      <c r="A40" s="34"/>
      <c r="B40" s="39" t="s">
        <v>73</v>
      </c>
      <c r="C40" s="69"/>
      <c r="D40" s="44">
        <f>D30+D34+D39</f>
        <v>1407398070000</v>
      </c>
      <c r="E40" s="45">
        <f>E30+E34+E39</f>
        <v>1432820539235</v>
      </c>
      <c r="F40" s="45">
        <f>F30+F34+F39</f>
        <v>25422469235</v>
      </c>
      <c r="G40" s="70">
        <f>E40/D40*100</f>
        <v>101.8063453245321</v>
      </c>
    </row>
    <row r="41" spans="1:7">
      <c r="A41" s="34"/>
      <c r="B41" s="39"/>
      <c r="C41" s="69"/>
      <c r="D41" s="71"/>
      <c r="E41" s="72"/>
      <c r="F41" s="71"/>
      <c r="G41" s="71"/>
    </row>
    <row r="42" spans="1:7">
      <c r="A42" s="34" t="s">
        <v>189</v>
      </c>
      <c r="B42" s="39" t="s">
        <v>74</v>
      </c>
      <c r="C42" s="36"/>
      <c r="D42" s="37"/>
      <c r="E42" s="38"/>
      <c r="F42" s="37"/>
      <c r="G42" s="37"/>
    </row>
    <row r="43" spans="1:7">
      <c r="A43" s="34" t="s">
        <v>269</v>
      </c>
      <c r="B43" s="40" t="s">
        <v>270</v>
      </c>
      <c r="C43" s="36"/>
      <c r="D43" s="7">
        <v>914290000</v>
      </c>
      <c r="E43" s="38">
        <v>764628900</v>
      </c>
      <c r="F43" s="37">
        <f>E43-D43</f>
        <v>-149661100</v>
      </c>
      <c r="G43" s="37">
        <f>E43/D43*100</f>
        <v>83.630893917684759</v>
      </c>
    </row>
    <row r="44" spans="1:7">
      <c r="A44" s="34" t="s">
        <v>190</v>
      </c>
      <c r="B44" s="40" t="s">
        <v>75</v>
      </c>
      <c r="C44" s="36"/>
      <c r="D44" s="50">
        <v>103617249000</v>
      </c>
      <c r="E44" s="73">
        <v>103318303886</v>
      </c>
      <c r="F44" s="37">
        <f>E44-D44</f>
        <v>-298945114</v>
      </c>
      <c r="G44" s="37">
        <f>E44/D44*100</f>
        <v>99.711490975793041</v>
      </c>
    </row>
    <row r="45" spans="1:7">
      <c r="A45" s="34"/>
      <c r="B45" s="39"/>
      <c r="C45" s="74" t="s">
        <v>76</v>
      </c>
      <c r="D45" s="44">
        <f>SUM(D43:D44)</f>
        <v>104531539000</v>
      </c>
      <c r="E45" s="44">
        <f>SUM(E43:E44)</f>
        <v>104082932786</v>
      </c>
      <c r="F45" s="44">
        <f>SUM(F43:F44)</f>
        <v>-448606214</v>
      </c>
      <c r="G45" s="44">
        <f>E45/D45*100</f>
        <v>99.57084128073538</v>
      </c>
    </row>
    <row r="46" spans="1:7">
      <c r="A46" s="75"/>
      <c r="B46" s="76" t="s">
        <v>77</v>
      </c>
      <c r="C46" s="77"/>
      <c r="D46" s="44">
        <f>D22+D40+D45</f>
        <v>1658181466000</v>
      </c>
      <c r="E46" s="45">
        <f>E22+E40+E45</f>
        <v>1706030888000</v>
      </c>
      <c r="F46" s="45">
        <f>F22+F40+F45</f>
        <v>47849422000</v>
      </c>
      <c r="G46" s="44">
        <f>E46/D46*100</f>
        <v>102.88565654490316</v>
      </c>
    </row>
    <row r="47" spans="1:7" ht="9.75" customHeight="1">
      <c r="A47" s="34"/>
      <c r="B47" s="39"/>
      <c r="C47" s="69"/>
      <c r="D47" s="71"/>
      <c r="E47" s="72"/>
      <c r="F47" s="71"/>
      <c r="G47" s="71"/>
    </row>
    <row r="48" spans="1:7" ht="18.75">
      <c r="A48" s="34" t="s">
        <v>169</v>
      </c>
      <c r="B48" s="35" t="s">
        <v>191</v>
      </c>
      <c r="C48" s="36"/>
      <c r="D48" s="37"/>
      <c r="E48" s="38"/>
      <c r="F48" s="37"/>
      <c r="G48" s="37"/>
    </row>
    <row r="49" spans="1:7">
      <c r="A49" s="34" t="s">
        <v>192</v>
      </c>
      <c r="B49" s="39" t="s">
        <v>78</v>
      </c>
      <c r="C49" s="36"/>
      <c r="D49" s="37"/>
      <c r="E49" s="38"/>
      <c r="F49" s="37"/>
      <c r="G49" s="37"/>
    </row>
    <row r="50" spans="1:7">
      <c r="A50" s="34" t="s">
        <v>193</v>
      </c>
      <c r="B50" s="40" t="s">
        <v>79</v>
      </c>
      <c r="C50" s="36"/>
      <c r="D50" s="50">
        <v>1067687846000</v>
      </c>
      <c r="E50" s="2">
        <v>967446167979</v>
      </c>
      <c r="F50" s="37">
        <f>E50-D50</f>
        <v>-100241678021</v>
      </c>
      <c r="G50" s="37">
        <f t="shared" ref="G50:G55" si="0">E50/D50*100</f>
        <v>90.61133098062821</v>
      </c>
    </row>
    <row r="51" spans="1:7">
      <c r="A51" s="34" t="s">
        <v>194</v>
      </c>
      <c r="B51" s="40" t="s">
        <v>80</v>
      </c>
      <c r="C51" s="36"/>
      <c r="D51" s="50">
        <v>354790602000</v>
      </c>
      <c r="E51" s="2">
        <v>329330799176</v>
      </c>
      <c r="F51" s="37">
        <f>E51-D51</f>
        <v>-25459802824</v>
      </c>
      <c r="G51" s="37">
        <f t="shared" si="0"/>
        <v>92.823991762893428</v>
      </c>
    </row>
    <row r="52" spans="1:7">
      <c r="A52" s="34" t="s">
        <v>195</v>
      </c>
      <c r="B52" s="40" t="s">
        <v>81</v>
      </c>
      <c r="C52" s="36"/>
      <c r="D52" s="50">
        <v>55710822000</v>
      </c>
      <c r="E52" s="2">
        <v>54893391100</v>
      </c>
      <c r="F52" s="37">
        <f>E52-D52</f>
        <v>-817430900</v>
      </c>
      <c r="G52" s="37">
        <f t="shared" si="0"/>
        <v>98.532725113982337</v>
      </c>
    </row>
    <row r="53" spans="1:7">
      <c r="A53" s="34" t="s">
        <v>196</v>
      </c>
      <c r="B53" s="40" t="s">
        <v>82</v>
      </c>
      <c r="C53" s="36"/>
      <c r="D53" s="50">
        <v>6668510000</v>
      </c>
      <c r="E53" s="2">
        <v>6069820000</v>
      </c>
      <c r="F53" s="37">
        <f>E53-D53</f>
        <v>-598690000</v>
      </c>
      <c r="G53" s="37">
        <f t="shared" si="0"/>
        <v>91.022132380396826</v>
      </c>
    </row>
    <row r="54" spans="1:7">
      <c r="A54" s="34" t="s">
        <v>197</v>
      </c>
      <c r="B54" s="40" t="s">
        <v>83</v>
      </c>
      <c r="C54" s="36"/>
      <c r="D54" s="50">
        <v>91939828000</v>
      </c>
      <c r="E54" s="73">
        <v>88244502500</v>
      </c>
      <c r="F54" s="37">
        <f>E54-D54</f>
        <v>-3695325500</v>
      </c>
      <c r="G54" s="37">
        <f t="shared" si="0"/>
        <v>95.980713059415336</v>
      </c>
    </row>
    <row r="55" spans="1:7">
      <c r="A55" s="34"/>
      <c r="B55" s="39"/>
      <c r="C55" s="74" t="s">
        <v>84</v>
      </c>
      <c r="D55" s="44">
        <f>SUM(D50:D54)</f>
        <v>1576797608000</v>
      </c>
      <c r="E55" s="45">
        <f>SUM(E50:E54)</f>
        <v>1445984680755</v>
      </c>
      <c r="F55" s="45">
        <f>SUM(F50:F54)</f>
        <v>-130812927245</v>
      </c>
      <c r="G55" s="44">
        <f t="shared" si="0"/>
        <v>91.703885991371948</v>
      </c>
    </row>
    <row r="56" spans="1:7" ht="10.5" customHeight="1">
      <c r="A56" s="34"/>
      <c r="B56" s="39"/>
      <c r="C56" s="69"/>
      <c r="D56" s="71"/>
      <c r="E56" s="72"/>
      <c r="F56" s="71"/>
      <c r="G56" s="71"/>
    </row>
    <row r="57" spans="1:7">
      <c r="A57" s="34" t="s">
        <v>198</v>
      </c>
      <c r="B57" s="39" t="s">
        <v>85</v>
      </c>
      <c r="C57" s="36"/>
      <c r="D57" s="37"/>
      <c r="E57" s="38"/>
      <c r="F57" s="37"/>
      <c r="G57" s="37"/>
    </row>
    <row r="58" spans="1:7">
      <c r="A58" s="34" t="s">
        <v>199</v>
      </c>
      <c r="B58" s="40" t="s">
        <v>86</v>
      </c>
      <c r="C58" s="36"/>
      <c r="D58" s="50">
        <v>17991158000</v>
      </c>
      <c r="E58" s="78">
        <v>2808105800</v>
      </c>
      <c r="F58" s="37">
        <f>E58-D58</f>
        <v>-15183052200</v>
      </c>
      <c r="G58" s="37">
        <f t="shared" ref="G58:G63" si="1">E58/D58*100</f>
        <v>15.60825489943449</v>
      </c>
    </row>
    <row r="59" spans="1:7">
      <c r="A59" s="34" t="s">
        <v>200</v>
      </c>
      <c r="B59" s="40" t="s">
        <v>87</v>
      </c>
      <c r="C59" s="36"/>
      <c r="D59" s="50">
        <v>58247138000</v>
      </c>
      <c r="E59" s="78">
        <v>38424528864</v>
      </c>
      <c r="F59" s="37">
        <f>E59-D59</f>
        <v>-19822609136</v>
      </c>
      <c r="G59" s="37">
        <f t="shared" si="1"/>
        <v>65.968097632539468</v>
      </c>
    </row>
    <row r="60" spans="1:7">
      <c r="A60" s="34" t="s">
        <v>201</v>
      </c>
      <c r="B60" s="40" t="s">
        <v>88</v>
      </c>
      <c r="C60" s="36"/>
      <c r="D60" s="50">
        <v>88222073000</v>
      </c>
      <c r="E60" s="78">
        <v>74329185175</v>
      </c>
      <c r="F60" s="37">
        <f>E60-D60</f>
        <v>-13892887825</v>
      </c>
      <c r="G60" s="37">
        <f t="shared" si="1"/>
        <v>84.252367516913822</v>
      </c>
    </row>
    <row r="61" spans="1:7">
      <c r="A61" s="34" t="s">
        <v>202</v>
      </c>
      <c r="B61" s="40" t="s">
        <v>89</v>
      </c>
      <c r="C61" s="36"/>
      <c r="D61" s="50">
        <v>88389482000</v>
      </c>
      <c r="E61" s="78">
        <v>87060032803</v>
      </c>
      <c r="F61" s="37">
        <f>E61-D61</f>
        <v>-1329449197</v>
      </c>
      <c r="G61" s="37">
        <f t="shared" si="1"/>
        <v>98.495919235051062</v>
      </c>
    </row>
    <row r="62" spans="1:7">
      <c r="A62" s="34" t="s">
        <v>203</v>
      </c>
      <c r="B62" s="40" t="s">
        <v>90</v>
      </c>
      <c r="C62" s="36"/>
      <c r="D62" s="50">
        <v>2400845000</v>
      </c>
      <c r="E62" s="79">
        <v>852591080</v>
      </c>
      <c r="F62" s="37">
        <f>E62-D62</f>
        <v>-1548253920</v>
      </c>
      <c r="G62" s="37">
        <f t="shared" si="1"/>
        <v>35.512125105952279</v>
      </c>
    </row>
    <row r="63" spans="1:7">
      <c r="A63" s="34"/>
      <c r="B63" s="39"/>
      <c r="C63" s="74" t="s">
        <v>91</v>
      </c>
      <c r="D63" s="44">
        <f>SUM(D58:D62)</f>
        <v>255250696000</v>
      </c>
      <c r="E63" s="45">
        <f>SUM(E58:E62)</f>
        <v>203474443722</v>
      </c>
      <c r="F63" s="45">
        <f>SUM(F58:F62)</f>
        <v>-51776252278</v>
      </c>
      <c r="G63" s="44">
        <f t="shared" si="1"/>
        <v>79.715529442474079</v>
      </c>
    </row>
    <row r="64" spans="1:7">
      <c r="A64" s="34"/>
      <c r="B64" s="39"/>
      <c r="C64" s="69"/>
      <c r="D64" s="71"/>
      <c r="E64" s="72"/>
      <c r="F64" s="71"/>
      <c r="G64" s="71"/>
    </row>
    <row r="65" spans="1:7">
      <c r="A65" s="34" t="s">
        <v>204</v>
      </c>
      <c r="B65" s="39" t="s">
        <v>92</v>
      </c>
      <c r="C65" s="36"/>
      <c r="D65" s="37"/>
      <c r="E65" s="38"/>
      <c r="F65" s="37"/>
      <c r="G65" s="37"/>
    </row>
    <row r="66" spans="1:7">
      <c r="A66" s="34" t="s">
        <v>205</v>
      </c>
      <c r="B66" s="40" t="s">
        <v>93</v>
      </c>
      <c r="C66" s="36"/>
      <c r="D66" s="80">
        <v>2964704000</v>
      </c>
      <c r="E66" s="73">
        <v>30000000</v>
      </c>
      <c r="F66" s="37">
        <f>E66-D66</f>
        <v>-2934704000</v>
      </c>
      <c r="G66" s="37">
        <f>E66/D66*100</f>
        <v>1.0119054043843838</v>
      </c>
    </row>
    <row r="67" spans="1:7">
      <c r="A67" s="34"/>
      <c r="B67" s="39"/>
      <c r="C67" s="74" t="s">
        <v>94</v>
      </c>
      <c r="D67" s="44">
        <f>SUM(D66)</f>
        <v>2964704000</v>
      </c>
      <c r="E67" s="45">
        <f>SUM(E66)</f>
        <v>30000000</v>
      </c>
      <c r="F67" s="45">
        <f>SUM(F66)</f>
        <v>-2934704000</v>
      </c>
      <c r="G67" s="44">
        <f>E67/D67*100</f>
        <v>1.0119054043843838</v>
      </c>
    </row>
    <row r="68" spans="1:7">
      <c r="A68" s="75"/>
      <c r="B68" s="311" t="s">
        <v>212</v>
      </c>
      <c r="C68" s="312"/>
      <c r="D68" s="44">
        <f>D55+D63+D67</f>
        <v>1835013008000</v>
      </c>
      <c r="E68" s="45">
        <f>E55+E63+E67</f>
        <v>1649489124477</v>
      </c>
      <c r="F68" s="45">
        <f>F55+F63+F67</f>
        <v>-185523883523</v>
      </c>
      <c r="G68" s="44">
        <f>E68/D68*100</f>
        <v>89.889778289626165</v>
      </c>
    </row>
    <row r="69" spans="1:7">
      <c r="A69" s="34"/>
      <c r="B69" s="81"/>
      <c r="C69" s="82"/>
      <c r="D69" s="83"/>
      <c r="E69" s="38"/>
      <c r="F69" s="84"/>
      <c r="G69" s="84"/>
    </row>
    <row r="70" spans="1:7" ht="18.75">
      <c r="A70" s="34" t="s">
        <v>206</v>
      </c>
      <c r="B70" s="35" t="s">
        <v>95</v>
      </c>
      <c r="C70" s="36"/>
      <c r="D70" s="71"/>
      <c r="E70" s="72"/>
      <c r="F70" s="71"/>
      <c r="G70" s="37"/>
    </row>
    <row r="71" spans="1:7">
      <c r="A71" s="34" t="s">
        <v>207</v>
      </c>
      <c r="B71" s="39" t="s">
        <v>210</v>
      </c>
      <c r="C71" s="36"/>
      <c r="D71" s="71"/>
      <c r="E71" s="72"/>
      <c r="F71" s="71"/>
      <c r="G71" s="37"/>
    </row>
    <row r="72" spans="1:7">
      <c r="A72" s="34" t="s">
        <v>208</v>
      </c>
      <c r="B72" s="40" t="s">
        <v>96</v>
      </c>
      <c r="C72" s="36"/>
      <c r="D72" s="85">
        <v>3681166000</v>
      </c>
      <c r="E72" s="10">
        <v>3494251883</v>
      </c>
      <c r="F72" s="37">
        <f>E72-D72</f>
        <v>-186914117</v>
      </c>
      <c r="G72" s="37">
        <f>E72/D72*100</f>
        <v>94.922420857956425</v>
      </c>
    </row>
    <row r="73" spans="1:7">
      <c r="A73" s="34" t="s">
        <v>209</v>
      </c>
      <c r="B73" s="40" t="s">
        <v>97</v>
      </c>
      <c r="C73" s="36"/>
      <c r="D73" s="85">
        <v>40000000</v>
      </c>
      <c r="E73" s="11">
        <v>38116800</v>
      </c>
      <c r="F73" s="37">
        <f>E73-D73</f>
        <v>-1883200</v>
      </c>
      <c r="G73" s="37">
        <f>E73/D73*100</f>
        <v>95.292000000000002</v>
      </c>
    </row>
    <row r="74" spans="1:7">
      <c r="A74" s="34"/>
      <c r="B74" s="39" t="s">
        <v>99</v>
      </c>
      <c r="C74" s="69"/>
      <c r="D74" s="86">
        <f>SUM(D72:D73)</f>
        <v>3721166000</v>
      </c>
      <c r="E74" s="86">
        <f>SUM(E72:E73)</f>
        <v>3532368683</v>
      </c>
      <c r="F74" s="86">
        <f>SUM(F72:F73)</f>
        <v>-188797317</v>
      </c>
      <c r="G74" s="44">
        <f>E74/D74*100</f>
        <v>94.926393582011656</v>
      </c>
    </row>
    <row r="75" spans="1:7">
      <c r="A75" s="34"/>
      <c r="B75" s="39" t="s">
        <v>100</v>
      </c>
      <c r="C75" s="69"/>
      <c r="D75" s="86">
        <f>D68+D74</f>
        <v>1838734174000</v>
      </c>
      <c r="E75" s="86">
        <f>E68+E74</f>
        <v>1653021493160</v>
      </c>
      <c r="F75" s="86">
        <f>F68+F74</f>
        <v>-185712680840</v>
      </c>
      <c r="G75" s="44">
        <f>E75/D75*100</f>
        <v>89.899971215741374</v>
      </c>
    </row>
    <row r="76" spans="1:7">
      <c r="A76" s="34"/>
      <c r="B76" s="39"/>
      <c r="C76" s="69"/>
      <c r="D76" s="71"/>
      <c r="E76" s="72"/>
      <c r="F76" s="71"/>
      <c r="G76" s="71"/>
    </row>
    <row r="77" spans="1:7">
      <c r="A77" s="75"/>
      <c r="B77" s="311" t="s">
        <v>211</v>
      </c>
      <c r="C77" s="312"/>
      <c r="D77" s="44">
        <f>D46-D75</f>
        <v>-180552708000</v>
      </c>
      <c r="E77" s="45">
        <f>E46-E75</f>
        <v>53009394840</v>
      </c>
      <c r="F77" s="45">
        <f>F46-F75</f>
        <v>233562102840</v>
      </c>
      <c r="G77" s="44">
        <f>E77/D77*100</f>
        <v>-29.359512480975912</v>
      </c>
    </row>
    <row r="78" spans="1:7">
      <c r="A78" s="292" t="s">
        <v>255</v>
      </c>
      <c r="B78" s="293"/>
      <c r="C78" s="293"/>
      <c r="D78" s="293"/>
      <c r="E78" s="87"/>
      <c r="F78" s="315" t="s">
        <v>256</v>
      </c>
      <c r="G78" s="316"/>
    </row>
    <row r="79" spans="1:7">
      <c r="A79" s="88"/>
      <c r="B79" s="89"/>
      <c r="C79" s="89"/>
      <c r="D79" s="90"/>
      <c r="E79" s="91"/>
      <c r="F79" s="90"/>
      <c r="G79" s="90"/>
    </row>
    <row r="80" spans="1:7">
      <c r="A80" s="88"/>
      <c r="B80" s="89"/>
      <c r="C80" s="89"/>
      <c r="D80" s="90"/>
      <c r="E80" s="91"/>
      <c r="F80" s="90"/>
      <c r="G80" s="90"/>
    </row>
    <row r="81" spans="1:7">
      <c r="A81" s="88"/>
      <c r="B81" s="89"/>
      <c r="C81" s="89"/>
      <c r="D81" s="90"/>
      <c r="E81" s="91"/>
      <c r="F81" s="90"/>
      <c r="G81" s="90"/>
    </row>
    <row r="82" spans="1:7">
      <c r="A82" s="88"/>
      <c r="B82" s="89"/>
      <c r="C82" s="89"/>
      <c r="D82" s="90"/>
      <c r="E82" s="91"/>
      <c r="F82" s="90"/>
      <c r="G82" s="90"/>
    </row>
    <row r="83" spans="1:7" ht="18.75">
      <c r="A83" s="34">
        <v>3</v>
      </c>
      <c r="B83" s="35" t="s">
        <v>213</v>
      </c>
      <c r="C83" s="36"/>
      <c r="D83" s="37"/>
      <c r="E83" s="38"/>
      <c r="F83" s="37"/>
      <c r="G83" s="37"/>
    </row>
    <row r="84" spans="1:7">
      <c r="A84" s="34" t="s">
        <v>214</v>
      </c>
      <c r="B84" s="92" t="s">
        <v>220</v>
      </c>
      <c r="C84" s="36"/>
      <c r="D84" s="93"/>
      <c r="E84" s="94"/>
      <c r="F84" s="93"/>
      <c r="G84" s="93"/>
    </row>
    <row r="85" spans="1:7">
      <c r="A85" s="34" t="s">
        <v>216</v>
      </c>
      <c r="B85" s="95" t="s">
        <v>101</v>
      </c>
      <c r="C85" s="36"/>
      <c r="D85" s="96">
        <v>204993708000</v>
      </c>
      <c r="E85" s="2">
        <v>204993708308</v>
      </c>
      <c r="F85" s="97">
        <f>E85-D85</f>
        <v>308</v>
      </c>
      <c r="G85" s="37">
        <f>E85/D85*100</f>
        <v>100.00000015024852</v>
      </c>
    </row>
    <row r="86" spans="1:7">
      <c r="A86" s="34" t="s">
        <v>217</v>
      </c>
      <c r="B86" s="95" t="s">
        <v>159</v>
      </c>
      <c r="C86" s="36"/>
      <c r="D86" s="98">
        <v>0</v>
      </c>
      <c r="E86" s="73">
        <v>558121850</v>
      </c>
      <c r="F86" s="97">
        <f>E86-D86</f>
        <v>558121850</v>
      </c>
      <c r="G86" s="38">
        <v>0</v>
      </c>
    </row>
    <row r="87" spans="1:7">
      <c r="A87" s="34"/>
      <c r="B87" s="309" t="s">
        <v>103</v>
      </c>
      <c r="C87" s="310"/>
      <c r="D87" s="44">
        <f>SUM(D85:D86)</f>
        <v>204993708000</v>
      </c>
      <c r="E87" s="45">
        <f>SUM(E85:E86)</f>
        <v>205551830158</v>
      </c>
      <c r="F87" s="45">
        <f>SUM(F85:F86)</f>
        <v>558122158</v>
      </c>
      <c r="G87" s="44">
        <f>E87/D87*100</f>
        <v>100.27226306770352</v>
      </c>
    </row>
    <row r="88" spans="1:7">
      <c r="A88" s="34" t="s">
        <v>215</v>
      </c>
      <c r="B88" s="92" t="s">
        <v>221</v>
      </c>
      <c r="C88" s="36"/>
      <c r="D88" s="97"/>
      <c r="E88" s="99"/>
      <c r="F88" s="97"/>
      <c r="G88" s="97"/>
    </row>
    <row r="89" spans="1:7">
      <c r="A89" s="34" t="s">
        <v>218</v>
      </c>
      <c r="B89" s="95" t="s">
        <v>17</v>
      </c>
      <c r="C89" s="36"/>
      <c r="D89" s="97">
        <v>9941000000</v>
      </c>
      <c r="E89" s="2">
        <v>9941000000</v>
      </c>
      <c r="F89" s="97">
        <f>E89-D89</f>
        <v>0</v>
      </c>
      <c r="G89" s="37">
        <f>E89/D89*100</f>
        <v>100</v>
      </c>
    </row>
    <row r="90" spans="1:7">
      <c r="A90" s="34" t="s">
        <v>296</v>
      </c>
      <c r="B90" s="95" t="s">
        <v>295</v>
      </c>
      <c r="C90" s="36"/>
      <c r="D90" s="97">
        <v>14500000000</v>
      </c>
      <c r="E90" s="2">
        <v>0</v>
      </c>
      <c r="F90" s="97">
        <f>E90-D90</f>
        <v>-14500000000</v>
      </c>
      <c r="G90" s="37">
        <f>E90/D90*100</f>
        <v>0</v>
      </c>
    </row>
    <row r="91" spans="1:7">
      <c r="A91" s="34"/>
      <c r="B91" s="309" t="s">
        <v>106</v>
      </c>
      <c r="C91" s="310"/>
      <c r="D91" s="44">
        <f>SUM(D89:D90)</f>
        <v>24441000000</v>
      </c>
      <c r="E91" s="44">
        <f>SUM(E89:E90)</f>
        <v>9941000000</v>
      </c>
      <c r="F91" s="44">
        <f>SUM(F89:F90)</f>
        <v>-14500000000</v>
      </c>
      <c r="G91" s="44">
        <f>E91/D91*100</f>
        <v>40.673458532793255</v>
      </c>
    </row>
    <row r="92" spans="1:7">
      <c r="A92" s="34"/>
      <c r="B92" s="100"/>
      <c r="C92" s="74"/>
      <c r="D92" s="56"/>
      <c r="E92" s="57"/>
      <c r="F92" s="56"/>
      <c r="G92" s="56"/>
    </row>
    <row r="93" spans="1:7">
      <c r="A93" s="75"/>
      <c r="B93" s="311" t="s">
        <v>160</v>
      </c>
      <c r="C93" s="312"/>
      <c r="D93" s="44">
        <f>D87-D91</f>
        <v>180552708000</v>
      </c>
      <c r="E93" s="45">
        <f>E87-E91</f>
        <v>195610830158</v>
      </c>
      <c r="F93" s="45">
        <f>F87-F91</f>
        <v>15058122158</v>
      </c>
      <c r="G93" s="44">
        <f>E93/D93*100</f>
        <v>108.34001457236522</v>
      </c>
    </row>
    <row r="94" spans="1:7" ht="15.75" customHeight="1">
      <c r="A94" s="101"/>
      <c r="B94" s="313" t="s">
        <v>219</v>
      </c>
      <c r="C94" s="314"/>
      <c r="D94" s="102">
        <f>D77+D93</f>
        <v>0</v>
      </c>
      <c r="E94" s="102">
        <f>E77+E93</f>
        <v>248620224998</v>
      </c>
      <c r="F94" s="102">
        <f>F77+F93</f>
        <v>248620224998</v>
      </c>
      <c r="G94" s="102">
        <v>0</v>
      </c>
    </row>
    <row r="95" spans="1:7">
      <c r="A95" s="103"/>
      <c r="B95" s="104"/>
      <c r="C95" s="104"/>
      <c r="D95" s="105"/>
      <c r="E95" s="105"/>
      <c r="F95" s="105"/>
      <c r="G95" s="106"/>
    </row>
    <row r="96" spans="1:7">
      <c r="A96" s="22"/>
      <c r="B96" s="89"/>
      <c r="C96" s="89"/>
      <c r="D96" s="90"/>
      <c r="E96" s="19"/>
      <c r="F96" s="90"/>
      <c r="G96" s="107"/>
    </row>
    <row r="97" spans="1:7">
      <c r="A97" s="22"/>
      <c r="B97" s="89"/>
      <c r="C97" s="89"/>
      <c r="D97" s="90"/>
      <c r="E97" s="19"/>
      <c r="F97" s="90"/>
      <c r="G97" s="107"/>
    </row>
    <row r="98" spans="1:7">
      <c r="A98" s="22"/>
      <c r="B98" s="89"/>
      <c r="C98" s="89"/>
      <c r="D98" s="90"/>
      <c r="E98" s="19"/>
      <c r="F98" s="90"/>
      <c r="G98" s="107"/>
    </row>
    <row r="99" spans="1:7">
      <c r="A99" s="22"/>
      <c r="B99" s="89"/>
      <c r="C99" s="89"/>
      <c r="D99" s="90"/>
      <c r="E99" s="19"/>
      <c r="F99" s="90"/>
      <c r="G99" s="107"/>
    </row>
    <row r="100" spans="1:7" ht="18.75">
      <c r="A100" s="22"/>
      <c r="B100" s="89"/>
      <c r="C100" s="285"/>
      <c r="D100" s="270"/>
      <c r="E100" s="271" t="s">
        <v>308</v>
      </c>
      <c r="F100" s="272"/>
      <c r="G100" s="107"/>
    </row>
    <row r="101" spans="1:7" ht="18.75">
      <c r="A101" s="22"/>
      <c r="B101" s="89"/>
      <c r="C101" s="285"/>
      <c r="D101" s="270"/>
      <c r="E101" s="271"/>
      <c r="F101" s="270"/>
      <c r="G101" s="108"/>
    </row>
    <row r="102" spans="1:7" ht="18.75">
      <c r="A102" s="22"/>
      <c r="B102" s="89"/>
      <c r="C102" s="281" t="s">
        <v>311</v>
      </c>
      <c r="D102" s="270"/>
      <c r="E102" s="271" t="s">
        <v>310</v>
      </c>
      <c r="F102" s="270"/>
      <c r="G102" s="107"/>
    </row>
    <row r="103" spans="1:7" ht="18.75">
      <c r="A103" s="22"/>
      <c r="B103" s="89"/>
      <c r="C103" s="281" t="s">
        <v>312</v>
      </c>
      <c r="D103" s="270"/>
      <c r="E103" s="271"/>
      <c r="F103" s="270"/>
      <c r="G103" s="82"/>
    </row>
    <row r="104" spans="1:7" ht="18.75">
      <c r="A104" s="22"/>
      <c r="B104" s="89"/>
      <c r="C104" s="281"/>
      <c r="D104" s="270"/>
      <c r="E104" s="271" t="s">
        <v>309</v>
      </c>
      <c r="F104" s="270"/>
      <c r="G104" s="82"/>
    </row>
    <row r="105" spans="1:7" ht="18.75">
      <c r="A105" s="22"/>
      <c r="B105" s="89"/>
      <c r="C105" s="281"/>
      <c r="D105" s="270"/>
      <c r="E105" s="271"/>
      <c r="F105" s="270"/>
      <c r="G105" s="82"/>
    </row>
    <row r="106" spans="1:7" ht="18.75">
      <c r="A106" s="22"/>
      <c r="B106" s="89"/>
      <c r="C106" s="282" t="s">
        <v>313</v>
      </c>
      <c r="D106" s="270"/>
      <c r="E106" s="271" t="s">
        <v>272</v>
      </c>
      <c r="F106" s="270"/>
      <c r="G106" s="82"/>
    </row>
    <row r="107" spans="1:7" ht="18.75">
      <c r="A107" s="22"/>
      <c r="B107" s="89"/>
      <c r="C107" s="281" t="s">
        <v>314</v>
      </c>
      <c r="D107" s="270"/>
      <c r="E107" s="285"/>
      <c r="F107" s="270"/>
      <c r="G107" s="82"/>
    </row>
    <row r="108" spans="1:7" ht="18.75">
      <c r="A108" s="22"/>
      <c r="B108" s="89"/>
      <c r="C108" s="281" t="s">
        <v>315</v>
      </c>
      <c r="D108" s="270"/>
      <c r="E108" s="271"/>
      <c r="F108" s="90"/>
      <c r="G108" s="82"/>
    </row>
    <row r="109" spans="1:7">
      <c r="A109" s="22"/>
      <c r="B109" s="89"/>
      <c r="C109" s="89"/>
      <c r="D109" s="90"/>
      <c r="E109" s="109"/>
      <c r="F109" s="90"/>
      <c r="G109" s="82"/>
    </row>
    <row r="110" spans="1:7">
      <c r="A110" s="22"/>
      <c r="B110" s="89"/>
      <c r="C110" s="89"/>
      <c r="D110" s="90"/>
      <c r="E110" s="109"/>
      <c r="F110" s="90"/>
      <c r="G110" s="82"/>
    </row>
    <row r="111" spans="1:7">
      <c r="A111" s="22"/>
      <c r="B111" s="89"/>
      <c r="C111" s="89"/>
      <c r="D111" s="90"/>
      <c r="E111" s="109"/>
      <c r="F111" s="90"/>
      <c r="G111" s="82"/>
    </row>
    <row r="112" spans="1:7">
      <c r="A112" s="22"/>
      <c r="B112" s="89"/>
      <c r="C112" s="89"/>
      <c r="D112" s="90"/>
      <c r="E112" s="109"/>
      <c r="F112" s="90"/>
      <c r="G112" s="82"/>
    </row>
    <row r="113" spans="1:7">
      <c r="A113" s="22"/>
      <c r="B113" s="89"/>
      <c r="C113" s="89"/>
      <c r="D113" s="90"/>
      <c r="E113" s="109"/>
      <c r="F113" s="90"/>
      <c r="G113" s="82"/>
    </row>
    <row r="114" spans="1:7">
      <c r="A114" s="22"/>
      <c r="B114" s="89"/>
      <c r="C114" s="89"/>
      <c r="D114" s="90"/>
      <c r="E114" s="109"/>
      <c r="F114" s="90"/>
      <c r="G114" s="82"/>
    </row>
    <row r="115" spans="1:7">
      <c r="A115" s="22"/>
      <c r="B115" s="89"/>
      <c r="C115" s="89"/>
      <c r="D115" s="90"/>
      <c r="E115" s="109"/>
      <c r="F115" s="90"/>
      <c r="G115" s="82"/>
    </row>
    <row r="116" spans="1:7">
      <c r="A116" s="22"/>
      <c r="B116" s="89"/>
      <c r="C116" s="89"/>
      <c r="D116" s="90"/>
      <c r="E116" s="109"/>
      <c r="F116" s="90"/>
      <c r="G116" s="82"/>
    </row>
    <row r="117" spans="1:7">
      <c r="A117" s="22"/>
      <c r="B117" s="89"/>
      <c r="C117" s="89"/>
      <c r="D117" s="90"/>
      <c r="E117" s="109"/>
      <c r="F117" s="90"/>
      <c r="G117" s="82"/>
    </row>
    <row r="118" spans="1:7">
      <c r="A118" s="22"/>
      <c r="B118" s="89"/>
      <c r="C118" s="89"/>
      <c r="D118" s="90"/>
      <c r="E118" s="109"/>
      <c r="F118" s="90"/>
      <c r="G118" s="82"/>
    </row>
    <row r="119" spans="1:7">
      <c r="A119" s="22"/>
      <c r="B119" s="89"/>
      <c r="C119" s="89"/>
      <c r="D119" s="90"/>
      <c r="E119" s="109"/>
      <c r="F119" s="90"/>
      <c r="G119" s="82"/>
    </row>
    <row r="120" spans="1:7">
      <c r="A120" s="22"/>
      <c r="B120" s="89"/>
      <c r="C120" s="89"/>
      <c r="D120" s="90"/>
      <c r="E120" s="109"/>
      <c r="F120" s="90"/>
      <c r="G120" s="82"/>
    </row>
    <row r="121" spans="1:7">
      <c r="A121" s="22"/>
      <c r="B121" s="89"/>
      <c r="C121" s="89"/>
      <c r="D121" s="90"/>
      <c r="E121" s="109"/>
      <c r="F121" s="90"/>
      <c r="G121" s="82"/>
    </row>
    <row r="122" spans="1:7">
      <c r="A122" s="22"/>
      <c r="B122" s="89"/>
      <c r="C122" s="89"/>
      <c r="D122" s="90"/>
      <c r="E122" s="109"/>
      <c r="F122" s="90"/>
      <c r="G122" s="82"/>
    </row>
    <row r="123" spans="1:7">
      <c r="A123" s="22"/>
      <c r="B123" s="89"/>
      <c r="C123" s="89"/>
      <c r="D123" s="90"/>
      <c r="E123" s="109"/>
      <c r="F123" s="90"/>
      <c r="G123" s="82"/>
    </row>
    <row r="124" spans="1:7">
      <c r="A124" s="22"/>
      <c r="B124" s="89"/>
      <c r="C124" s="89"/>
      <c r="D124" s="90"/>
      <c r="E124" s="109"/>
      <c r="F124" s="90"/>
      <c r="G124" s="82"/>
    </row>
    <row r="125" spans="1:7">
      <c r="A125" s="22"/>
      <c r="B125" s="89"/>
      <c r="C125" s="89"/>
      <c r="D125" s="90"/>
      <c r="E125" s="90"/>
      <c r="F125" s="90"/>
      <c r="G125" s="110"/>
    </row>
    <row r="126" spans="1:7">
      <c r="A126" s="22"/>
      <c r="C126" s="19"/>
      <c r="D126" s="19"/>
      <c r="E126" s="19"/>
      <c r="F126" s="19"/>
      <c r="G126" s="48"/>
    </row>
    <row r="127" spans="1:7">
      <c r="A127" s="22"/>
      <c r="B127" s="89"/>
      <c r="C127" s="89"/>
      <c r="D127" s="90"/>
      <c r="E127" s="90"/>
      <c r="F127" s="90"/>
      <c r="G127" s="110"/>
    </row>
    <row r="128" spans="1:7">
      <c r="A128" s="22"/>
      <c r="B128" s="111"/>
      <c r="C128" s="111"/>
      <c r="D128" s="112"/>
      <c r="E128" s="113"/>
      <c r="F128" s="114"/>
      <c r="G128" s="108"/>
    </row>
    <row r="129" spans="1:7">
      <c r="A129" s="22"/>
      <c r="C129" s="19"/>
      <c r="D129" s="19"/>
      <c r="E129" s="19"/>
      <c r="F129" s="19"/>
      <c r="G129" s="48"/>
    </row>
    <row r="130" spans="1:7">
      <c r="A130" s="22"/>
      <c r="C130" s="19"/>
      <c r="D130" s="19"/>
      <c r="E130" s="19"/>
      <c r="F130" s="19"/>
      <c r="G130" s="48"/>
    </row>
    <row r="131" spans="1:7">
      <c r="A131" s="22"/>
      <c r="C131" s="19"/>
      <c r="D131" s="19"/>
      <c r="E131" s="19"/>
      <c r="F131" s="19"/>
      <c r="G131" s="48"/>
    </row>
    <row r="132" spans="1:7">
      <c r="A132" s="22"/>
      <c r="C132" s="19"/>
      <c r="D132" s="19"/>
      <c r="E132" s="19"/>
      <c r="F132" s="19"/>
      <c r="G132" s="48"/>
    </row>
    <row r="133" spans="1:7">
      <c r="A133" s="22"/>
      <c r="C133" s="19"/>
      <c r="D133" s="19"/>
      <c r="E133" s="19"/>
      <c r="F133" s="19"/>
      <c r="G133" s="48"/>
    </row>
    <row r="134" spans="1:7">
      <c r="A134" s="22"/>
      <c r="C134" s="19"/>
      <c r="D134" s="19"/>
      <c r="E134" s="19"/>
      <c r="F134" s="19"/>
      <c r="G134" s="48"/>
    </row>
    <row r="135" spans="1:7">
      <c r="A135" s="22"/>
      <c r="C135" s="19"/>
      <c r="D135" s="19"/>
      <c r="E135" s="19"/>
      <c r="F135" s="19"/>
      <c r="G135" s="48"/>
    </row>
    <row r="136" spans="1:7">
      <c r="A136" s="22"/>
      <c r="C136" s="19"/>
      <c r="D136" s="19"/>
      <c r="E136" s="19"/>
      <c r="F136" s="19"/>
      <c r="G136" s="48"/>
    </row>
    <row r="137" spans="1:7">
      <c r="A137" s="22"/>
      <c r="C137" s="19"/>
      <c r="D137" s="19"/>
      <c r="E137" s="19"/>
      <c r="F137" s="19"/>
      <c r="G137" s="48"/>
    </row>
    <row r="138" spans="1:7">
      <c r="A138" s="22"/>
      <c r="C138" s="19"/>
      <c r="D138" s="19"/>
      <c r="E138" s="19"/>
      <c r="F138" s="19"/>
      <c r="G138" s="48"/>
    </row>
    <row r="139" spans="1:7">
      <c r="A139" s="22"/>
      <c r="C139" s="19"/>
      <c r="D139" s="19"/>
      <c r="E139" s="19"/>
      <c r="F139" s="19"/>
      <c r="G139" s="48"/>
    </row>
    <row r="140" spans="1:7">
      <c r="A140" s="22"/>
      <c r="C140" s="19"/>
      <c r="D140" s="19"/>
      <c r="E140" s="19"/>
      <c r="F140" s="19"/>
      <c r="G140" s="48"/>
    </row>
    <row r="141" spans="1:7">
      <c r="A141" s="22"/>
      <c r="C141" s="19"/>
      <c r="D141" s="19"/>
      <c r="E141" s="19"/>
      <c r="F141" s="19"/>
      <c r="G141" s="48"/>
    </row>
    <row r="142" spans="1:7">
      <c r="A142" s="22"/>
      <c r="C142" s="19"/>
      <c r="D142" s="19"/>
      <c r="E142" s="19"/>
      <c r="F142" s="19"/>
      <c r="G142" s="48"/>
    </row>
    <row r="143" spans="1:7">
      <c r="A143" s="22"/>
      <c r="C143" s="19"/>
      <c r="D143" s="19"/>
      <c r="E143" s="19"/>
      <c r="F143" s="19"/>
      <c r="G143" s="48"/>
    </row>
    <row r="144" spans="1:7">
      <c r="A144" s="22"/>
      <c r="C144" s="19"/>
      <c r="D144" s="19"/>
      <c r="E144" s="19"/>
      <c r="F144" s="19"/>
      <c r="G144" s="48"/>
    </row>
    <row r="145" spans="1:7">
      <c r="A145" s="22"/>
      <c r="C145" s="19"/>
      <c r="D145" s="19"/>
      <c r="E145" s="19"/>
      <c r="F145" s="19"/>
      <c r="G145" s="48"/>
    </row>
    <row r="146" spans="1:7">
      <c r="A146" s="22"/>
      <c r="C146" s="19"/>
      <c r="D146" s="19"/>
      <c r="E146" s="19"/>
      <c r="F146" s="19"/>
      <c r="G146" s="48"/>
    </row>
    <row r="147" spans="1:7">
      <c r="A147" s="22"/>
      <c r="C147" s="19"/>
      <c r="D147" s="19"/>
      <c r="E147" s="19"/>
      <c r="F147" s="19"/>
      <c r="G147" s="48"/>
    </row>
    <row r="148" spans="1:7">
      <c r="A148" s="22"/>
      <c r="C148" s="19"/>
      <c r="D148" s="19"/>
      <c r="E148" s="19"/>
      <c r="F148" s="19"/>
      <c r="G148" s="48"/>
    </row>
    <row r="149" spans="1:7">
      <c r="A149" s="22"/>
      <c r="C149" s="19"/>
      <c r="D149" s="19"/>
      <c r="E149" s="19"/>
      <c r="F149" s="19"/>
      <c r="G149" s="48"/>
    </row>
    <row r="150" spans="1:7">
      <c r="A150" s="22"/>
      <c r="C150" s="19"/>
      <c r="D150" s="19"/>
      <c r="E150" s="19"/>
      <c r="F150" s="19"/>
      <c r="G150" s="48"/>
    </row>
    <row r="151" spans="1:7">
      <c r="A151" s="22"/>
      <c r="C151" s="19"/>
      <c r="D151" s="19"/>
      <c r="E151" s="19"/>
      <c r="F151" s="19"/>
      <c r="G151" s="48"/>
    </row>
    <row r="152" spans="1:7">
      <c r="A152" s="22"/>
      <c r="C152" s="19"/>
      <c r="D152" s="19"/>
      <c r="E152" s="19"/>
      <c r="F152" s="19"/>
      <c r="G152" s="48"/>
    </row>
    <row r="153" spans="1:7">
      <c r="A153" s="22"/>
      <c r="C153" s="19"/>
      <c r="D153" s="19"/>
      <c r="E153" s="19"/>
      <c r="F153" s="19"/>
      <c r="G153" s="48"/>
    </row>
    <row r="154" spans="1:7">
      <c r="A154" s="22"/>
      <c r="C154" s="19"/>
      <c r="D154" s="19"/>
      <c r="E154" s="19"/>
      <c r="F154" s="19"/>
      <c r="G154" s="48"/>
    </row>
    <row r="155" spans="1:7">
      <c r="A155" s="23"/>
      <c r="B155" s="21"/>
      <c r="C155" s="21"/>
      <c r="D155" s="21"/>
      <c r="E155" s="21"/>
      <c r="F155" s="21"/>
      <c r="G155" s="115"/>
    </row>
    <row r="156" spans="1:7">
      <c r="A156" s="292" t="s">
        <v>255</v>
      </c>
      <c r="B156" s="293"/>
      <c r="C156" s="293"/>
      <c r="D156" s="293"/>
      <c r="E156" s="87"/>
      <c r="F156" s="315" t="s">
        <v>257</v>
      </c>
      <c r="G156" s="316"/>
    </row>
  </sheetData>
  <mergeCells count="27">
    <mergeCell ref="B9:G9"/>
    <mergeCell ref="B91:C91"/>
    <mergeCell ref="B93:C93"/>
    <mergeCell ref="A78:D78"/>
    <mergeCell ref="F78:G78"/>
    <mergeCell ref="A156:D156"/>
    <mergeCell ref="F156:G156"/>
    <mergeCell ref="B20:C20"/>
    <mergeCell ref="B25:C25"/>
    <mergeCell ref="B32:C32"/>
    <mergeCell ref="F12:F13"/>
    <mergeCell ref="G12:G13"/>
    <mergeCell ref="B94:C94"/>
    <mergeCell ref="B36:C36"/>
    <mergeCell ref="B77:C77"/>
    <mergeCell ref="B68:C68"/>
    <mergeCell ref="B87:C87"/>
    <mergeCell ref="A11:A13"/>
    <mergeCell ref="B11:C13"/>
    <mergeCell ref="F11:G11"/>
    <mergeCell ref="B14:C14"/>
    <mergeCell ref="A6:G6"/>
    <mergeCell ref="A7:G7"/>
    <mergeCell ref="A8:G8"/>
    <mergeCell ref="D11:E11"/>
    <mergeCell ref="D12:D13"/>
    <mergeCell ref="E12:E13"/>
  </mergeCells>
  <pageMargins left="1.299212598425197" right="0.31496062992125984" top="0.94488188976377963" bottom="1.3385826771653544" header="0.31496062992125984" footer="0.31496062992125984"/>
  <pageSetup paperSize="5" scale="72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5"/>
  <sheetViews>
    <sheetView tabSelected="1" topLeftCell="A130" workbookViewId="0">
      <selection activeCell="E137" sqref="E137"/>
    </sheetView>
  </sheetViews>
  <sheetFormatPr defaultRowHeight="15"/>
  <cols>
    <col min="1" max="1" width="1.5703125" style="20" customWidth="1"/>
    <col min="2" max="3" width="2.5703125" style="20" customWidth="1"/>
    <col min="4" max="4" width="2.42578125" style="20" customWidth="1"/>
    <col min="5" max="5" width="61" style="20" customWidth="1"/>
    <col min="6" max="6" width="0.7109375" style="20" hidden="1" customWidth="1"/>
    <col min="7" max="7" width="28.140625" style="20" customWidth="1"/>
    <col min="8" max="8" width="28" style="20" customWidth="1"/>
    <col min="9" max="16384" width="9.140625" style="20"/>
  </cols>
  <sheetData>
    <row r="1" spans="1:8" ht="15.75">
      <c r="A1" s="116"/>
      <c r="B1" s="116"/>
      <c r="C1" s="116"/>
      <c r="D1" s="116"/>
      <c r="E1" s="116"/>
      <c r="F1" s="116"/>
      <c r="G1" s="273" t="s">
        <v>267</v>
      </c>
      <c r="H1" s="274" t="s">
        <v>307</v>
      </c>
    </row>
    <row r="2" spans="1:8" ht="15.75">
      <c r="A2" s="116"/>
      <c r="B2" s="116"/>
      <c r="C2" s="116"/>
      <c r="D2" s="116"/>
      <c r="E2" s="116"/>
      <c r="F2" s="116"/>
      <c r="G2" s="274"/>
      <c r="H2" s="274" t="s">
        <v>316</v>
      </c>
    </row>
    <row r="3" spans="1:8" ht="15.75">
      <c r="A3" s="116"/>
      <c r="B3" s="116"/>
      <c r="C3" s="116"/>
      <c r="D3" s="116"/>
      <c r="E3" s="116"/>
      <c r="F3" s="116"/>
      <c r="G3" s="274"/>
      <c r="H3" s="275" t="s">
        <v>317</v>
      </c>
    </row>
    <row r="4" spans="1:8">
      <c r="A4" s="116"/>
      <c r="B4" s="116"/>
      <c r="C4" s="116"/>
      <c r="D4" s="116"/>
      <c r="E4" s="116"/>
      <c r="F4" s="116"/>
      <c r="G4" s="116"/>
      <c r="H4" s="116"/>
    </row>
    <row r="5" spans="1:8" ht="6.75" customHeight="1">
      <c r="A5" s="117"/>
      <c r="B5" s="118"/>
      <c r="C5" s="118"/>
      <c r="D5" s="118"/>
      <c r="E5" s="118"/>
      <c r="F5" s="118"/>
      <c r="G5" s="118"/>
      <c r="H5" s="119"/>
    </row>
    <row r="6" spans="1:8" ht="18.75">
      <c r="A6" s="298" t="s">
        <v>49</v>
      </c>
      <c r="B6" s="299"/>
      <c r="C6" s="299"/>
      <c r="D6" s="299"/>
      <c r="E6" s="299"/>
      <c r="F6" s="299"/>
      <c r="G6" s="299"/>
      <c r="H6" s="300"/>
    </row>
    <row r="7" spans="1:8" ht="27">
      <c r="A7" s="301" t="s">
        <v>107</v>
      </c>
      <c r="B7" s="302"/>
      <c r="C7" s="302"/>
      <c r="D7" s="302"/>
      <c r="E7" s="302"/>
      <c r="F7" s="302"/>
      <c r="G7" s="302"/>
      <c r="H7" s="303"/>
    </row>
    <row r="8" spans="1:8" ht="15.75">
      <c r="A8" s="304" t="s">
        <v>301</v>
      </c>
      <c r="B8" s="305"/>
      <c r="C8" s="305"/>
      <c r="D8" s="305"/>
      <c r="E8" s="305"/>
      <c r="F8" s="305"/>
      <c r="G8" s="305"/>
      <c r="H8" s="306"/>
    </row>
    <row r="9" spans="1:8" ht="15.75">
      <c r="A9" s="304"/>
      <c r="B9" s="305"/>
      <c r="C9" s="305"/>
      <c r="D9" s="305"/>
      <c r="E9" s="305"/>
      <c r="F9" s="305"/>
      <c r="G9" s="305"/>
      <c r="H9" s="306"/>
    </row>
    <row r="10" spans="1:8">
      <c r="A10" s="120"/>
      <c r="B10" s="4"/>
      <c r="C10" s="4"/>
      <c r="D10" s="4"/>
      <c r="E10" s="4"/>
      <c r="F10" s="4"/>
      <c r="G10" s="4"/>
      <c r="H10" s="121"/>
    </row>
    <row r="11" spans="1:8">
      <c r="A11" s="346" t="s">
        <v>1</v>
      </c>
      <c r="B11" s="346"/>
      <c r="C11" s="346"/>
      <c r="D11" s="346"/>
      <c r="E11" s="346"/>
      <c r="F11" s="122"/>
      <c r="G11" s="123">
        <v>2013</v>
      </c>
      <c r="H11" s="123">
        <v>2012</v>
      </c>
    </row>
    <row r="12" spans="1:8">
      <c r="A12" s="347"/>
      <c r="B12" s="347"/>
      <c r="C12" s="347"/>
      <c r="D12" s="347"/>
      <c r="E12" s="347"/>
      <c r="F12" s="124"/>
      <c r="G12" s="125" t="s">
        <v>2</v>
      </c>
      <c r="H12" s="125" t="s">
        <v>2</v>
      </c>
    </row>
    <row r="13" spans="1:8" ht="10.5" customHeight="1">
      <c r="A13" s="126"/>
      <c r="B13" s="127"/>
      <c r="C13" s="127"/>
      <c r="D13" s="127"/>
      <c r="E13" s="127"/>
      <c r="F13" s="118"/>
      <c r="G13" s="123"/>
      <c r="H13" s="128"/>
    </row>
    <row r="14" spans="1:8" ht="15.75">
      <c r="A14" s="129" t="s">
        <v>108</v>
      </c>
      <c r="B14" s="130"/>
      <c r="C14" s="130"/>
      <c r="D14" s="130"/>
      <c r="E14" s="130"/>
      <c r="F14" s="130"/>
      <c r="G14" s="38"/>
      <c r="H14" s="131"/>
    </row>
    <row r="15" spans="1:8" ht="15.75">
      <c r="A15" s="132"/>
      <c r="B15" s="133" t="s">
        <v>109</v>
      </c>
      <c r="C15" s="134"/>
      <c r="D15" s="134"/>
      <c r="E15" s="134"/>
      <c r="F15" s="134"/>
      <c r="G15" s="38"/>
      <c r="H15" s="131"/>
    </row>
    <row r="16" spans="1:8" ht="15.75">
      <c r="A16" s="132"/>
      <c r="B16" s="134"/>
      <c r="C16" s="134" t="s">
        <v>110</v>
      </c>
      <c r="D16" s="134"/>
      <c r="E16" s="134"/>
      <c r="F16" s="134"/>
      <c r="G16" s="8">
        <v>29451247089</v>
      </c>
      <c r="H16" s="8">
        <v>25002619458</v>
      </c>
    </row>
    <row r="17" spans="1:8" ht="15.75">
      <c r="A17" s="132"/>
      <c r="B17" s="134"/>
      <c r="C17" s="134" t="s">
        <v>111</v>
      </c>
      <c r="D17" s="134"/>
      <c r="E17" s="134"/>
      <c r="F17" s="134"/>
      <c r="G17" s="8">
        <v>30921298420</v>
      </c>
      <c r="H17" s="8">
        <v>29379827175</v>
      </c>
    </row>
    <row r="18" spans="1:8" ht="15.75">
      <c r="A18" s="132"/>
      <c r="B18" s="134"/>
      <c r="C18" s="134" t="s">
        <v>59</v>
      </c>
      <c r="D18" s="134"/>
      <c r="E18" s="134"/>
      <c r="F18" s="134"/>
      <c r="G18" s="8">
        <v>6823939690</v>
      </c>
      <c r="H18" s="8">
        <v>5692745236</v>
      </c>
    </row>
    <row r="19" spans="1:8" ht="15.75">
      <c r="A19" s="132"/>
      <c r="B19" s="134"/>
      <c r="C19" s="134" t="s">
        <v>112</v>
      </c>
      <c r="D19" s="134"/>
      <c r="E19" s="134"/>
      <c r="F19" s="134"/>
      <c r="G19" s="8">
        <v>22866851380</v>
      </c>
      <c r="H19" s="8">
        <f>101711618212+20752500+2000000+600000+102700</f>
        <v>101735073412</v>
      </c>
    </row>
    <row r="20" spans="1:8" ht="15.75">
      <c r="A20" s="132"/>
      <c r="B20" s="134"/>
      <c r="C20" s="134" t="s">
        <v>63</v>
      </c>
      <c r="D20" s="134"/>
      <c r="E20" s="134"/>
      <c r="F20" s="134"/>
      <c r="G20" s="8">
        <v>60316823176</v>
      </c>
      <c r="H20" s="8">
        <v>65439435644</v>
      </c>
    </row>
    <row r="21" spans="1:8" ht="15.75">
      <c r="A21" s="132"/>
      <c r="B21" s="134"/>
      <c r="C21" s="134" t="s">
        <v>64</v>
      </c>
      <c r="D21" s="134"/>
      <c r="E21" s="134"/>
      <c r="F21" s="134"/>
      <c r="G21" s="8">
        <v>1164944817</v>
      </c>
      <c r="H21" s="8">
        <v>1278918480</v>
      </c>
    </row>
    <row r="22" spans="1:8" ht="15.75">
      <c r="A22" s="132"/>
      <c r="B22" s="134"/>
      <c r="C22" s="134" t="s">
        <v>65</v>
      </c>
      <c r="D22" s="134"/>
      <c r="E22" s="134"/>
      <c r="F22" s="134"/>
      <c r="G22" s="8">
        <v>960479326000</v>
      </c>
      <c r="H22" s="8">
        <v>850377211000</v>
      </c>
    </row>
    <row r="23" spans="1:8" ht="15.75">
      <c r="A23" s="132"/>
      <c r="B23" s="134"/>
      <c r="C23" s="134" t="s">
        <v>66</v>
      </c>
      <c r="D23" s="134"/>
      <c r="E23" s="134"/>
      <c r="F23" s="134"/>
      <c r="G23" s="8">
        <v>72903370000</v>
      </c>
      <c r="H23" s="8">
        <v>80449020000</v>
      </c>
    </row>
    <row r="24" spans="1:8" ht="15.75">
      <c r="A24" s="132"/>
      <c r="B24" s="134"/>
      <c r="C24" s="134" t="s">
        <v>68</v>
      </c>
      <c r="D24" s="134"/>
      <c r="E24" s="134"/>
      <c r="F24" s="134"/>
      <c r="G24" s="8">
        <v>247300858000</v>
      </c>
      <c r="H24" s="8">
        <v>174374050000</v>
      </c>
    </row>
    <row r="25" spans="1:8" ht="15.75">
      <c r="A25" s="132"/>
      <c r="B25" s="134"/>
      <c r="C25" s="134" t="s">
        <v>70</v>
      </c>
      <c r="D25" s="134"/>
      <c r="E25" s="134"/>
      <c r="F25" s="134"/>
      <c r="G25" s="8">
        <v>90655217242</v>
      </c>
      <c r="H25" s="8">
        <v>81697107369</v>
      </c>
    </row>
    <row r="26" spans="1:8" ht="15.75">
      <c r="A26" s="132"/>
      <c r="B26" s="134"/>
      <c r="C26" s="134" t="s">
        <v>71</v>
      </c>
      <c r="D26" s="134"/>
      <c r="E26" s="134"/>
      <c r="F26" s="134"/>
      <c r="G26" s="8">
        <v>0</v>
      </c>
      <c r="H26" s="8">
        <v>228611733</v>
      </c>
    </row>
    <row r="27" spans="1:8" ht="15.75">
      <c r="A27" s="132"/>
      <c r="B27" s="134"/>
      <c r="C27" s="134" t="s">
        <v>273</v>
      </c>
      <c r="D27" s="134"/>
      <c r="E27" s="134"/>
      <c r="F27" s="134"/>
      <c r="G27" s="8">
        <v>764628900</v>
      </c>
      <c r="H27" s="8">
        <v>96775000</v>
      </c>
    </row>
    <row r="28" spans="1:8" ht="15.75">
      <c r="A28" s="132"/>
      <c r="B28" s="134"/>
      <c r="C28" s="134" t="s">
        <v>75</v>
      </c>
      <c r="D28" s="134"/>
      <c r="E28" s="134"/>
      <c r="F28" s="134"/>
      <c r="G28" s="9">
        <v>103318303886</v>
      </c>
      <c r="H28" s="9">
        <v>60318395000</v>
      </c>
    </row>
    <row r="29" spans="1:8" ht="16.5" thickBot="1">
      <c r="A29" s="132"/>
      <c r="B29" s="134"/>
      <c r="C29" s="135" t="s">
        <v>155</v>
      </c>
      <c r="D29" s="135"/>
      <c r="E29" s="135"/>
      <c r="F29" s="135"/>
      <c r="G29" s="136">
        <f>SUM(G16:G28)</f>
        <v>1626966808600</v>
      </c>
      <c r="H29" s="136">
        <f>SUM(H16:H28)</f>
        <v>1476069789507</v>
      </c>
    </row>
    <row r="30" spans="1:8" ht="10.5" customHeight="1" thickTop="1">
      <c r="A30" s="132"/>
      <c r="B30" s="134"/>
      <c r="C30" s="134"/>
      <c r="D30" s="134"/>
      <c r="E30" s="134"/>
      <c r="F30" s="134"/>
      <c r="G30" s="38"/>
      <c r="H30" s="38"/>
    </row>
    <row r="31" spans="1:8" ht="15.75">
      <c r="A31" s="132"/>
      <c r="B31" s="133" t="s">
        <v>153</v>
      </c>
      <c r="C31" s="134"/>
      <c r="D31" s="134"/>
      <c r="E31" s="134"/>
      <c r="F31" s="134"/>
      <c r="G31" s="38"/>
      <c r="H31" s="38"/>
    </row>
    <row r="32" spans="1:8" ht="15.75">
      <c r="A32" s="132"/>
      <c r="B32" s="134"/>
      <c r="C32" s="134" t="s">
        <v>79</v>
      </c>
      <c r="D32" s="134"/>
      <c r="E32" s="137"/>
      <c r="F32" s="137"/>
      <c r="G32" s="8">
        <v>942947539661</v>
      </c>
      <c r="H32" s="8">
        <v>862418265710</v>
      </c>
    </row>
    <row r="33" spans="1:8" ht="15.75">
      <c r="A33" s="132"/>
      <c r="B33" s="134"/>
      <c r="C33" s="134" t="s">
        <v>113</v>
      </c>
      <c r="D33" s="134"/>
      <c r="E33" s="137"/>
      <c r="F33" s="137"/>
      <c r="G33" s="8">
        <v>287650399003</v>
      </c>
      <c r="H33" s="8">
        <v>254400827621</v>
      </c>
    </row>
    <row r="34" spans="1:8" ht="15.75">
      <c r="A34" s="132"/>
      <c r="B34" s="134"/>
      <c r="C34" s="134" t="s">
        <v>114</v>
      </c>
      <c r="D34" s="134"/>
      <c r="E34" s="137"/>
      <c r="F34" s="137"/>
      <c r="G34" s="8">
        <v>0</v>
      </c>
      <c r="H34" s="8">
        <v>0</v>
      </c>
    </row>
    <row r="35" spans="1:8" ht="15.75">
      <c r="A35" s="132"/>
      <c r="B35" s="134"/>
      <c r="C35" s="134" t="s">
        <v>115</v>
      </c>
      <c r="D35" s="134"/>
      <c r="E35" s="137"/>
      <c r="F35" s="137"/>
      <c r="G35" s="8">
        <v>0</v>
      </c>
      <c r="H35" s="8">
        <v>0</v>
      </c>
    </row>
    <row r="36" spans="1:8" ht="15.75">
      <c r="A36" s="132"/>
      <c r="B36" s="134"/>
      <c r="C36" s="134" t="s">
        <v>116</v>
      </c>
      <c r="D36" s="134"/>
      <c r="E36" s="134"/>
      <c r="F36" s="134"/>
      <c r="G36" s="8">
        <v>54893391100</v>
      </c>
      <c r="H36" s="8">
        <v>47311450233</v>
      </c>
    </row>
    <row r="37" spans="1:8" ht="15.75">
      <c r="A37" s="132"/>
      <c r="B37" s="134"/>
      <c r="C37" s="134" t="s">
        <v>117</v>
      </c>
      <c r="D37" s="134"/>
      <c r="E37" s="134"/>
      <c r="F37" s="134"/>
      <c r="G37" s="8">
        <v>6069820000</v>
      </c>
      <c r="H37" s="8">
        <v>14590460000</v>
      </c>
    </row>
    <row r="38" spans="1:8" ht="15.75">
      <c r="A38" s="132"/>
      <c r="B38" s="134"/>
      <c r="C38" s="134" t="s">
        <v>93</v>
      </c>
      <c r="D38" s="138"/>
      <c r="E38" s="138"/>
      <c r="F38" s="134"/>
      <c r="G38" s="8">
        <v>30000000</v>
      </c>
      <c r="H38" s="8">
        <v>128733700</v>
      </c>
    </row>
    <row r="39" spans="1:8" ht="15.75">
      <c r="A39" s="132"/>
      <c r="B39" s="134"/>
      <c r="C39" s="348" t="s">
        <v>96</v>
      </c>
      <c r="D39" s="348"/>
      <c r="E39" s="348"/>
      <c r="F39" s="134"/>
      <c r="G39" s="8">
        <v>3494251883</v>
      </c>
      <c r="H39" s="8">
        <v>3843307533</v>
      </c>
    </row>
    <row r="40" spans="1:8" ht="15.75">
      <c r="A40" s="132"/>
      <c r="B40" s="134"/>
      <c r="C40" s="134" t="s">
        <v>97</v>
      </c>
      <c r="D40" s="138"/>
      <c r="E40" s="138"/>
      <c r="F40" s="134"/>
      <c r="G40" s="8">
        <v>38116800</v>
      </c>
      <c r="H40" s="8">
        <v>57144030</v>
      </c>
    </row>
    <row r="41" spans="1:8" ht="15.75">
      <c r="A41" s="132"/>
      <c r="B41" s="134"/>
      <c r="C41" s="134" t="s">
        <v>98</v>
      </c>
      <c r="D41" s="134"/>
      <c r="E41" s="134"/>
      <c r="F41" s="134"/>
      <c r="G41" s="9">
        <v>88244502500</v>
      </c>
      <c r="H41" s="9">
        <v>68939956500</v>
      </c>
    </row>
    <row r="42" spans="1:8" ht="16.5" thickBot="1">
      <c r="A42" s="132"/>
      <c r="B42" s="134"/>
      <c r="C42" s="135" t="s">
        <v>156</v>
      </c>
      <c r="D42" s="135"/>
      <c r="E42" s="135"/>
      <c r="F42" s="135"/>
      <c r="G42" s="136">
        <f>SUM(G32:G41)</f>
        <v>1383368020947</v>
      </c>
      <c r="H42" s="136">
        <f>SUM(H32:H41)</f>
        <v>1251690145327</v>
      </c>
    </row>
    <row r="43" spans="1:8" ht="9.75" customHeight="1" thickTop="1">
      <c r="A43" s="132"/>
      <c r="B43" s="134"/>
      <c r="C43" s="134"/>
      <c r="D43" s="134"/>
      <c r="E43" s="134"/>
      <c r="F43" s="134"/>
      <c r="G43" s="38"/>
      <c r="H43" s="38"/>
    </row>
    <row r="44" spans="1:8" ht="16.5" thickBot="1">
      <c r="A44" s="132"/>
      <c r="B44" s="133" t="s">
        <v>118</v>
      </c>
      <c r="C44" s="134"/>
      <c r="D44" s="134"/>
      <c r="E44" s="134"/>
      <c r="F44" s="134"/>
      <c r="G44" s="139">
        <f>G29-G42</f>
        <v>243598787653</v>
      </c>
      <c r="H44" s="139">
        <f>H29-H42</f>
        <v>224379644180</v>
      </c>
    </row>
    <row r="45" spans="1:8" ht="8.25" customHeight="1" thickTop="1">
      <c r="A45" s="132"/>
      <c r="B45" s="130"/>
      <c r="C45" s="130"/>
      <c r="D45" s="130"/>
      <c r="E45" s="130"/>
      <c r="F45" s="130"/>
      <c r="G45" s="38"/>
      <c r="H45" s="38"/>
    </row>
    <row r="46" spans="1:8" ht="15.75">
      <c r="A46" s="343" t="s">
        <v>119</v>
      </c>
      <c r="B46" s="344"/>
      <c r="C46" s="344"/>
      <c r="D46" s="344"/>
      <c r="E46" s="344"/>
      <c r="F46" s="130"/>
      <c r="G46" s="38"/>
      <c r="H46" s="38"/>
    </row>
    <row r="47" spans="1:8" ht="15.75">
      <c r="A47" s="132"/>
      <c r="B47" s="133" t="s">
        <v>154</v>
      </c>
      <c r="C47" s="134"/>
      <c r="D47" s="134"/>
      <c r="E47" s="134"/>
      <c r="F47" s="134"/>
      <c r="G47" s="38"/>
      <c r="H47" s="38"/>
    </row>
    <row r="48" spans="1:8" ht="15.75">
      <c r="A48" s="132"/>
      <c r="B48" s="134"/>
      <c r="C48" s="134" t="s">
        <v>120</v>
      </c>
      <c r="D48" s="134"/>
      <c r="E48" s="134"/>
      <c r="F48" s="134"/>
      <c r="G48" s="8">
        <v>0</v>
      </c>
      <c r="H48" s="8">
        <v>102900250</v>
      </c>
    </row>
    <row r="49" spans="1:8" ht="15.75">
      <c r="A49" s="132"/>
      <c r="B49" s="134"/>
      <c r="C49" s="134" t="s">
        <v>121</v>
      </c>
      <c r="D49" s="134"/>
      <c r="E49" s="134"/>
      <c r="F49" s="134"/>
      <c r="G49" s="8">
        <v>556100000</v>
      </c>
      <c r="H49" s="8">
        <v>1820500000</v>
      </c>
    </row>
    <row r="50" spans="1:8" ht="15.75">
      <c r="A50" s="132"/>
      <c r="B50" s="134"/>
      <c r="C50" s="134" t="s">
        <v>122</v>
      </c>
      <c r="D50" s="134"/>
      <c r="E50" s="134"/>
      <c r="F50" s="134"/>
      <c r="G50" s="8">
        <v>136556400</v>
      </c>
      <c r="H50" s="8">
        <v>0</v>
      </c>
    </row>
    <row r="51" spans="1:8" ht="15.75">
      <c r="A51" s="132"/>
      <c r="B51" s="134"/>
      <c r="C51" s="134" t="s">
        <v>123</v>
      </c>
      <c r="D51" s="134"/>
      <c r="E51" s="134"/>
      <c r="F51" s="134"/>
      <c r="G51" s="8">
        <v>0</v>
      </c>
      <c r="H51" s="8">
        <v>0</v>
      </c>
    </row>
    <row r="52" spans="1:8" ht="15.75">
      <c r="A52" s="132"/>
      <c r="B52" s="134"/>
      <c r="C52" s="134" t="s">
        <v>124</v>
      </c>
      <c r="D52" s="134"/>
      <c r="E52" s="134"/>
      <c r="F52" s="134"/>
      <c r="G52" s="8">
        <v>0</v>
      </c>
      <c r="H52" s="8">
        <v>0</v>
      </c>
    </row>
    <row r="53" spans="1:8" ht="15.75">
      <c r="A53" s="132"/>
      <c r="B53" s="134"/>
      <c r="C53" s="134" t="s">
        <v>125</v>
      </c>
      <c r="D53" s="134"/>
      <c r="E53" s="134"/>
      <c r="F53" s="134"/>
      <c r="G53" s="8">
        <v>0</v>
      </c>
      <c r="H53" s="8">
        <v>0</v>
      </c>
    </row>
    <row r="54" spans="1:8" ht="16.5" thickBot="1">
      <c r="A54" s="132"/>
      <c r="B54" s="134"/>
      <c r="C54" s="135" t="s">
        <v>155</v>
      </c>
      <c r="D54" s="135"/>
      <c r="E54" s="135"/>
      <c r="F54" s="135"/>
      <c r="G54" s="136">
        <f>SUM(G48:G53)</f>
        <v>692656400</v>
      </c>
      <c r="H54" s="136">
        <f>SUM(H48:H53)</f>
        <v>1923400250</v>
      </c>
    </row>
    <row r="55" spans="1:8" ht="10.5" customHeight="1" thickTop="1">
      <c r="A55" s="132"/>
      <c r="B55" s="134"/>
      <c r="C55" s="134"/>
      <c r="D55" s="134"/>
      <c r="E55" s="134"/>
      <c r="F55" s="134"/>
      <c r="G55" s="38"/>
      <c r="H55" s="38"/>
    </row>
    <row r="56" spans="1:8" ht="15.75">
      <c r="A56" s="132"/>
      <c r="B56" s="133" t="s">
        <v>153</v>
      </c>
      <c r="C56" s="134"/>
      <c r="D56" s="134"/>
      <c r="E56" s="134"/>
      <c r="F56" s="134"/>
      <c r="G56" s="38"/>
      <c r="H56" s="38"/>
    </row>
    <row r="57" spans="1:8" ht="15.75">
      <c r="A57" s="132"/>
      <c r="B57" s="134"/>
      <c r="C57" s="134" t="s">
        <v>126</v>
      </c>
      <c r="D57" s="134"/>
      <c r="E57" s="134"/>
      <c r="F57" s="134"/>
      <c r="G57" s="8">
        <v>2808105800</v>
      </c>
      <c r="H57" s="8">
        <v>794355000</v>
      </c>
    </row>
    <row r="58" spans="1:8" ht="15.75">
      <c r="A58" s="132"/>
      <c r="B58" s="134"/>
      <c r="C58" s="134" t="s">
        <v>127</v>
      </c>
      <c r="D58" s="134"/>
      <c r="E58" s="134"/>
      <c r="F58" s="134"/>
      <c r="G58" s="8">
        <v>35150547355</v>
      </c>
      <c r="H58" s="8">
        <v>34998526595</v>
      </c>
    </row>
    <row r="59" spans="1:8" ht="15.75">
      <c r="A59" s="132"/>
      <c r="B59" s="134"/>
      <c r="C59" s="134" t="s">
        <v>128</v>
      </c>
      <c r="D59" s="134"/>
      <c r="E59" s="134"/>
      <c r="F59" s="134"/>
      <c r="G59" s="8">
        <v>74125663175</v>
      </c>
      <c r="H59" s="8">
        <v>91527597974</v>
      </c>
    </row>
    <row r="60" spans="1:8" ht="15.75">
      <c r="A60" s="132"/>
      <c r="B60" s="134"/>
      <c r="C60" s="134" t="s">
        <v>129</v>
      </c>
      <c r="D60" s="134"/>
      <c r="E60" s="134"/>
      <c r="F60" s="134"/>
      <c r="G60" s="8">
        <v>86961182803</v>
      </c>
      <c r="H60" s="8">
        <v>43325480457</v>
      </c>
    </row>
    <row r="61" spans="1:8" ht="15.75">
      <c r="A61" s="132"/>
      <c r="B61" s="134"/>
      <c r="C61" s="134" t="s">
        <v>130</v>
      </c>
      <c r="D61" s="134"/>
      <c r="E61" s="134"/>
      <c r="F61" s="134"/>
      <c r="G61" s="8">
        <v>852591080</v>
      </c>
      <c r="H61" s="8">
        <v>3504165750</v>
      </c>
    </row>
    <row r="62" spans="1:8" ht="15.75">
      <c r="A62" s="132"/>
      <c r="B62" s="134"/>
      <c r="C62" s="134" t="s">
        <v>131</v>
      </c>
      <c r="D62" s="134"/>
      <c r="E62" s="134"/>
      <c r="F62" s="134"/>
      <c r="G62" s="9">
        <v>0</v>
      </c>
      <c r="H62" s="9">
        <v>0</v>
      </c>
    </row>
    <row r="63" spans="1:8" ht="16.5" thickBot="1">
      <c r="A63" s="132"/>
      <c r="B63" s="134"/>
      <c r="C63" s="135" t="s">
        <v>156</v>
      </c>
      <c r="D63" s="135"/>
      <c r="E63" s="135"/>
      <c r="F63" s="135"/>
      <c r="G63" s="136">
        <f>SUM(G57:G62)</f>
        <v>199898090213</v>
      </c>
      <c r="H63" s="136">
        <f>SUM(H57:H62)</f>
        <v>174150125776</v>
      </c>
    </row>
    <row r="64" spans="1:8" ht="16.5" customHeight="1" thickTop="1" thickBot="1">
      <c r="A64" s="132"/>
      <c r="B64" s="133" t="s">
        <v>132</v>
      </c>
      <c r="C64" s="140"/>
      <c r="D64" s="140"/>
      <c r="E64" s="140"/>
      <c r="F64" s="134"/>
      <c r="G64" s="139">
        <f>G54-G63</f>
        <v>-199205433813</v>
      </c>
      <c r="H64" s="139">
        <f>H54-H63</f>
        <v>-172226725526</v>
      </c>
    </row>
    <row r="65" spans="1:8" ht="7.5" customHeight="1" thickTop="1">
      <c r="A65" s="132"/>
      <c r="B65" s="130"/>
      <c r="C65" s="130"/>
      <c r="D65" s="130"/>
      <c r="E65" s="130"/>
      <c r="F65" s="130"/>
      <c r="G65" s="38"/>
      <c r="H65" s="38"/>
    </row>
    <row r="66" spans="1:8" ht="15.75">
      <c r="A66" s="129" t="s">
        <v>133</v>
      </c>
      <c r="B66" s="130"/>
      <c r="C66" s="130"/>
      <c r="D66" s="130"/>
      <c r="E66" s="130"/>
      <c r="F66" s="130"/>
      <c r="G66" s="141"/>
      <c r="H66" s="141"/>
    </row>
    <row r="67" spans="1:8" ht="15.75">
      <c r="A67" s="142"/>
      <c r="B67" s="133" t="s">
        <v>154</v>
      </c>
      <c r="C67" s="143"/>
      <c r="D67" s="143"/>
      <c r="E67" s="134"/>
      <c r="F67" s="134"/>
      <c r="G67" s="94"/>
      <c r="H67" s="94"/>
    </row>
    <row r="68" spans="1:8" ht="15.75">
      <c r="A68" s="144"/>
      <c r="B68" s="145"/>
      <c r="C68" s="145" t="s">
        <v>150</v>
      </c>
      <c r="D68" s="145"/>
      <c r="E68" s="134"/>
      <c r="F68" s="134"/>
      <c r="G68" s="10">
        <v>0</v>
      </c>
      <c r="H68" s="10">
        <v>0</v>
      </c>
    </row>
    <row r="69" spans="1:8" ht="15.75">
      <c r="A69" s="144"/>
      <c r="B69" s="145"/>
      <c r="C69" s="145" t="s">
        <v>144</v>
      </c>
      <c r="D69" s="145"/>
      <c r="E69" s="134"/>
      <c r="F69" s="134"/>
      <c r="G69" s="10">
        <v>0</v>
      </c>
      <c r="H69" s="10">
        <v>0</v>
      </c>
    </row>
    <row r="70" spans="1:8" ht="15.75">
      <c r="A70" s="144"/>
      <c r="B70" s="145"/>
      <c r="C70" s="145" t="s">
        <v>159</v>
      </c>
      <c r="D70" s="145"/>
      <c r="E70" s="134"/>
      <c r="F70" s="134"/>
      <c r="G70" s="3">
        <v>558121850</v>
      </c>
      <c r="H70" s="3">
        <v>0</v>
      </c>
    </row>
    <row r="71" spans="1:8" ht="15.75">
      <c r="A71" s="144"/>
      <c r="B71" s="145"/>
      <c r="C71" s="145" t="s">
        <v>102</v>
      </c>
      <c r="D71" s="145"/>
      <c r="E71" s="134"/>
      <c r="F71" s="134"/>
      <c r="G71" s="10">
        <v>0</v>
      </c>
      <c r="H71" s="10">
        <v>0</v>
      </c>
    </row>
    <row r="72" spans="1:8" ht="15.75">
      <c r="A72" s="144"/>
      <c r="B72" s="145"/>
      <c r="C72" s="345" t="s">
        <v>145</v>
      </c>
      <c r="D72" s="345"/>
      <c r="E72" s="345"/>
      <c r="F72" s="134"/>
      <c r="G72" s="11">
        <v>0</v>
      </c>
      <c r="H72" s="11">
        <v>1588866480</v>
      </c>
    </row>
    <row r="73" spans="1:8" ht="16.5" thickBot="1">
      <c r="A73" s="144"/>
      <c r="B73" s="145"/>
      <c r="C73" s="135" t="s">
        <v>155</v>
      </c>
      <c r="D73" s="146"/>
      <c r="E73" s="135"/>
      <c r="F73" s="135"/>
      <c r="G73" s="147">
        <f>SUM(G68:G72)</f>
        <v>558121850</v>
      </c>
      <c r="H73" s="147">
        <f>SUM(H68:H72)</f>
        <v>1588866480</v>
      </c>
    </row>
    <row r="74" spans="1:8" ht="9" customHeight="1" thickTop="1">
      <c r="A74" s="144"/>
      <c r="B74" s="145"/>
      <c r="C74" s="145"/>
      <c r="D74" s="145"/>
      <c r="E74" s="134"/>
      <c r="F74" s="134"/>
      <c r="G74" s="10"/>
      <c r="H74" s="148"/>
    </row>
    <row r="75" spans="1:8" ht="9" customHeight="1">
      <c r="A75" s="144"/>
      <c r="B75" s="145"/>
      <c r="C75" s="145"/>
      <c r="D75" s="145"/>
      <c r="E75" s="134"/>
      <c r="F75" s="134"/>
      <c r="G75" s="10"/>
      <c r="H75" s="148"/>
    </row>
    <row r="76" spans="1:8" ht="9" customHeight="1">
      <c r="A76" s="144"/>
      <c r="B76" s="145"/>
      <c r="C76" s="145"/>
      <c r="D76" s="145"/>
      <c r="E76" s="134"/>
      <c r="F76" s="134"/>
      <c r="G76" s="10"/>
      <c r="H76" s="148"/>
    </row>
    <row r="77" spans="1:8" ht="9" customHeight="1">
      <c r="A77" s="144"/>
      <c r="B77" s="145"/>
      <c r="C77" s="145"/>
      <c r="D77" s="145"/>
      <c r="E77" s="134"/>
      <c r="F77" s="134"/>
      <c r="G77" s="10"/>
      <c r="H77" s="148"/>
    </row>
    <row r="78" spans="1:8" ht="9" customHeight="1">
      <c r="A78" s="144"/>
      <c r="B78" s="145"/>
      <c r="C78" s="145"/>
      <c r="D78" s="145"/>
      <c r="E78" s="134"/>
      <c r="F78" s="134"/>
      <c r="G78" s="10"/>
      <c r="H78" s="148"/>
    </row>
    <row r="79" spans="1:8" ht="13.5" customHeight="1">
      <c r="A79" s="149" t="s">
        <v>260</v>
      </c>
      <c r="B79" s="150"/>
      <c r="C79" s="150"/>
      <c r="D79" s="150"/>
      <c r="E79" s="151"/>
      <c r="F79" s="152"/>
      <c r="G79" s="153"/>
      <c r="H79" s="151" t="s">
        <v>290</v>
      </c>
    </row>
    <row r="80" spans="1:8" ht="9" customHeight="1">
      <c r="A80" s="154"/>
      <c r="B80" s="155"/>
      <c r="C80" s="155"/>
      <c r="D80" s="155"/>
      <c r="E80" s="118"/>
      <c r="F80" s="118"/>
      <c r="G80" s="156"/>
      <c r="H80" s="156"/>
    </row>
    <row r="81" spans="1:8" ht="9" customHeight="1">
      <c r="A81" s="157"/>
      <c r="B81" s="145"/>
      <c r="C81" s="145"/>
      <c r="D81" s="145"/>
      <c r="E81" s="134"/>
      <c r="F81" s="134"/>
      <c r="G81" s="85"/>
      <c r="H81" s="85"/>
    </row>
    <row r="82" spans="1:8" ht="9" customHeight="1">
      <c r="A82" s="157"/>
      <c r="B82" s="145"/>
      <c r="C82" s="145"/>
      <c r="D82" s="145"/>
      <c r="E82" s="134"/>
      <c r="F82" s="134"/>
      <c r="G82" s="85"/>
      <c r="H82" s="85"/>
    </row>
    <row r="83" spans="1:8" ht="9" customHeight="1">
      <c r="A83" s="157"/>
      <c r="B83" s="145"/>
      <c r="C83" s="145"/>
      <c r="D83" s="145"/>
      <c r="E83" s="134"/>
      <c r="F83" s="134"/>
      <c r="G83" s="85"/>
      <c r="H83" s="85"/>
    </row>
    <row r="84" spans="1:8" ht="9" customHeight="1">
      <c r="A84" s="157"/>
      <c r="B84" s="145"/>
      <c r="C84" s="145"/>
      <c r="D84" s="145"/>
      <c r="E84" s="134"/>
      <c r="F84" s="134"/>
      <c r="G84" s="85"/>
      <c r="H84" s="85"/>
    </row>
    <row r="85" spans="1:8" ht="9" customHeight="1">
      <c r="A85" s="157"/>
      <c r="B85" s="145"/>
      <c r="C85" s="145"/>
      <c r="D85" s="145"/>
      <c r="E85" s="134"/>
      <c r="F85" s="134"/>
      <c r="G85" s="85"/>
      <c r="H85" s="85"/>
    </row>
    <row r="86" spans="1:8" ht="9" customHeight="1">
      <c r="A86" s="157"/>
      <c r="B86" s="145"/>
      <c r="C86" s="145"/>
      <c r="D86" s="145"/>
      <c r="E86" s="134"/>
      <c r="F86" s="134"/>
      <c r="G86" s="85"/>
      <c r="H86" s="85"/>
    </row>
    <row r="87" spans="1:8" ht="9" customHeight="1">
      <c r="A87" s="157"/>
      <c r="B87" s="145"/>
      <c r="C87" s="145"/>
      <c r="D87" s="145"/>
      <c r="E87" s="134"/>
      <c r="F87" s="134"/>
      <c r="G87" s="85"/>
      <c r="H87" s="85"/>
    </row>
    <row r="88" spans="1:8" ht="9" customHeight="1">
      <c r="A88" s="157"/>
      <c r="B88" s="145"/>
      <c r="C88" s="145"/>
      <c r="D88" s="145"/>
      <c r="E88" s="134"/>
      <c r="F88" s="134"/>
      <c r="G88" s="85"/>
      <c r="H88" s="85"/>
    </row>
    <row r="89" spans="1:8" ht="9" customHeight="1">
      <c r="A89" s="157"/>
      <c r="B89" s="145"/>
      <c r="C89" s="145"/>
      <c r="D89" s="145"/>
      <c r="E89" s="134"/>
      <c r="F89" s="134"/>
      <c r="G89" s="85"/>
      <c r="H89" s="85"/>
    </row>
    <row r="90" spans="1:8" ht="9" customHeight="1">
      <c r="A90" s="157"/>
      <c r="B90" s="145"/>
      <c r="C90" s="145"/>
      <c r="D90" s="145"/>
      <c r="E90" s="134"/>
      <c r="F90" s="134"/>
      <c r="G90" s="85"/>
      <c r="H90" s="85"/>
    </row>
    <row r="91" spans="1:8" ht="9" customHeight="1">
      <c r="A91" s="157"/>
      <c r="B91" s="145"/>
      <c r="C91" s="145"/>
      <c r="D91" s="145"/>
      <c r="E91" s="134"/>
      <c r="F91" s="134"/>
      <c r="G91" s="85"/>
      <c r="H91" s="85"/>
    </row>
    <row r="92" spans="1:8" ht="9" customHeight="1">
      <c r="A92" s="157"/>
      <c r="B92" s="145"/>
      <c r="C92" s="145"/>
      <c r="D92" s="145"/>
      <c r="E92" s="134"/>
      <c r="F92" s="134"/>
      <c r="G92" s="85"/>
      <c r="H92" s="85"/>
    </row>
    <row r="93" spans="1:8" ht="9" customHeight="1">
      <c r="A93" s="157"/>
      <c r="B93" s="145"/>
      <c r="C93" s="145"/>
      <c r="D93" s="145"/>
      <c r="E93" s="134"/>
      <c r="F93" s="134"/>
      <c r="G93" s="85"/>
      <c r="H93" s="85"/>
    </row>
    <row r="94" spans="1:8" ht="15.75">
      <c r="A94" s="144"/>
      <c r="B94" s="133" t="s">
        <v>153</v>
      </c>
      <c r="C94" s="145"/>
      <c r="D94" s="145"/>
      <c r="E94" s="134"/>
      <c r="F94" s="134"/>
      <c r="G94" s="10"/>
      <c r="H94" s="10"/>
    </row>
    <row r="95" spans="1:8" ht="15.75">
      <c r="A95" s="144"/>
      <c r="B95" s="145"/>
      <c r="C95" s="145" t="s">
        <v>104</v>
      </c>
      <c r="D95" s="145"/>
      <c r="E95" s="134"/>
      <c r="F95" s="134"/>
      <c r="G95" s="13">
        <v>0</v>
      </c>
      <c r="H95" s="13">
        <v>0</v>
      </c>
    </row>
    <row r="96" spans="1:8" ht="15.75">
      <c r="A96" s="144"/>
      <c r="B96" s="145"/>
      <c r="C96" s="145" t="s">
        <v>134</v>
      </c>
      <c r="D96" s="145"/>
      <c r="E96" s="134"/>
      <c r="F96" s="134"/>
      <c r="G96" s="13">
        <v>9941000000</v>
      </c>
      <c r="H96" s="13">
        <v>13866000000</v>
      </c>
    </row>
    <row r="97" spans="1:8" ht="15.75">
      <c r="A97" s="144"/>
      <c r="B97" s="145"/>
      <c r="C97" s="145" t="s">
        <v>146</v>
      </c>
      <c r="D97" s="145"/>
      <c r="E97" s="134"/>
      <c r="F97" s="134"/>
      <c r="G97" s="13">
        <v>0</v>
      </c>
      <c r="H97" s="13">
        <v>0</v>
      </c>
    </row>
    <row r="98" spans="1:8" ht="15.75">
      <c r="A98" s="144"/>
      <c r="B98" s="145"/>
      <c r="C98" s="145" t="s">
        <v>147</v>
      </c>
      <c r="D98" s="145"/>
      <c r="E98" s="134"/>
      <c r="F98" s="134"/>
      <c r="G98" s="13">
        <v>0</v>
      </c>
      <c r="H98" s="13">
        <v>0</v>
      </c>
    </row>
    <row r="99" spans="1:8" ht="15.75">
      <c r="A99" s="144"/>
      <c r="B99" s="145"/>
      <c r="C99" s="145" t="s">
        <v>105</v>
      </c>
      <c r="D99" s="145"/>
      <c r="E99" s="134"/>
      <c r="F99" s="134"/>
      <c r="G99" s="14">
        <v>0</v>
      </c>
      <c r="H99" s="14">
        <v>0</v>
      </c>
    </row>
    <row r="100" spans="1:8" ht="16.5" thickBot="1">
      <c r="A100" s="144"/>
      <c r="B100" s="145"/>
      <c r="C100" s="135" t="s">
        <v>156</v>
      </c>
      <c r="D100" s="146"/>
      <c r="E100" s="135"/>
      <c r="F100" s="135"/>
      <c r="G100" s="147">
        <f>SUM(G95:G99)</f>
        <v>9941000000</v>
      </c>
      <c r="H100" s="147">
        <f>SUM(H95:H99)</f>
        <v>13866000000</v>
      </c>
    </row>
    <row r="101" spans="1:8" ht="4.5" customHeight="1" thickTop="1">
      <c r="A101" s="144"/>
      <c r="B101" s="145"/>
      <c r="C101" s="145"/>
      <c r="D101" s="145"/>
      <c r="E101" s="134"/>
      <c r="F101" s="134"/>
      <c r="G101" s="10"/>
      <c r="H101" s="10"/>
    </row>
    <row r="102" spans="1:8" ht="15.75">
      <c r="A102" s="144"/>
      <c r="B102" s="133" t="s">
        <v>135</v>
      </c>
      <c r="C102" s="133"/>
      <c r="D102" s="133"/>
      <c r="E102" s="133"/>
      <c r="F102" s="133"/>
      <c r="G102" s="158">
        <f>G73-G100</f>
        <v>-9382878150</v>
      </c>
      <c r="H102" s="158">
        <f>H73-H100</f>
        <v>-12277133520</v>
      </c>
    </row>
    <row r="103" spans="1:8" ht="5.25" customHeight="1" thickBot="1">
      <c r="A103" s="144"/>
      <c r="B103" s="134"/>
      <c r="C103" s="134"/>
      <c r="D103" s="134"/>
      <c r="E103" s="134"/>
      <c r="F103" s="134"/>
      <c r="G103" s="159"/>
      <c r="H103" s="159"/>
    </row>
    <row r="104" spans="1:8" ht="6" customHeight="1" thickTop="1">
      <c r="A104" s="144"/>
      <c r="B104" s="134"/>
      <c r="C104" s="134"/>
      <c r="D104" s="134"/>
      <c r="E104" s="134"/>
      <c r="F104" s="134"/>
      <c r="G104" s="10"/>
      <c r="H104" s="10"/>
    </row>
    <row r="105" spans="1:8" ht="9" customHeight="1">
      <c r="A105" s="47"/>
      <c r="B105" s="19"/>
      <c r="C105" s="19"/>
      <c r="D105" s="19"/>
      <c r="E105" s="48"/>
      <c r="F105" s="46"/>
      <c r="G105" s="46"/>
      <c r="H105" s="46"/>
    </row>
    <row r="106" spans="1:8" ht="15.75">
      <c r="A106" s="129" t="s">
        <v>136</v>
      </c>
      <c r="B106" s="134"/>
      <c r="C106" s="134"/>
      <c r="D106" s="134"/>
      <c r="E106" s="134"/>
      <c r="F106" s="134"/>
      <c r="G106" s="3"/>
      <c r="H106" s="3"/>
    </row>
    <row r="107" spans="1:8" ht="8.25" customHeight="1">
      <c r="A107" s="132"/>
      <c r="B107" s="134"/>
      <c r="C107" s="134"/>
      <c r="D107" s="134"/>
      <c r="E107" s="134"/>
      <c r="F107" s="134"/>
      <c r="G107" s="10"/>
      <c r="H107" s="10"/>
    </row>
    <row r="108" spans="1:8" ht="15.75">
      <c r="A108" s="142"/>
      <c r="B108" s="133" t="s">
        <v>154</v>
      </c>
      <c r="C108" s="143"/>
      <c r="D108" s="143"/>
      <c r="E108" s="134"/>
      <c r="F108" s="134"/>
      <c r="G108" s="160"/>
      <c r="H108" s="160"/>
    </row>
    <row r="109" spans="1:8" ht="15.75">
      <c r="A109" s="144"/>
      <c r="B109" s="145"/>
      <c r="C109" s="145" t="s">
        <v>148</v>
      </c>
      <c r="D109" s="145"/>
      <c r="E109" s="134"/>
      <c r="F109" s="134"/>
      <c r="G109" s="3">
        <v>104225532504</v>
      </c>
      <c r="H109" s="3">
        <v>98499948633</v>
      </c>
    </row>
    <row r="110" spans="1:8" ht="15.75">
      <c r="A110" s="144"/>
      <c r="B110" s="145"/>
      <c r="C110" s="145" t="s">
        <v>302</v>
      </c>
      <c r="D110" s="145"/>
      <c r="E110" s="134"/>
      <c r="F110" s="134"/>
      <c r="G110" s="3">
        <v>0</v>
      </c>
      <c r="H110" s="3">
        <v>8651141728</v>
      </c>
    </row>
    <row r="111" spans="1:8" ht="15.75">
      <c r="A111" s="144"/>
      <c r="B111" s="145"/>
      <c r="C111" s="145" t="s">
        <v>303</v>
      </c>
      <c r="D111" s="145"/>
      <c r="E111" s="134"/>
      <c r="F111" s="134"/>
      <c r="G111" s="15">
        <v>0</v>
      </c>
      <c r="H111" s="15">
        <v>36000</v>
      </c>
    </row>
    <row r="112" spans="1:8" ht="16.5" thickBot="1">
      <c r="A112" s="144"/>
      <c r="B112" s="145"/>
      <c r="C112" s="135" t="s">
        <v>155</v>
      </c>
      <c r="D112" s="146"/>
      <c r="E112" s="135"/>
      <c r="F112" s="135"/>
      <c r="G112" s="147">
        <f>SUM(G109:G111)</f>
        <v>104225532504</v>
      </c>
      <c r="H112" s="147">
        <f>SUM(H109:H111)</f>
        <v>107151126361</v>
      </c>
    </row>
    <row r="113" spans="1:8" ht="9.75" customHeight="1" thickTop="1">
      <c r="A113" s="144"/>
      <c r="B113" s="145"/>
      <c r="C113" s="145"/>
      <c r="D113" s="145"/>
      <c r="E113" s="134"/>
      <c r="F113" s="134"/>
      <c r="G113" s="10"/>
      <c r="H113" s="10"/>
    </row>
    <row r="114" spans="1:8" ht="15.75">
      <c r="A114" s="144"/>
      <c r="B114" s="133" t="s">
        <v>153</v>
      </c>
      <c r="C114" s="145"/>
      <c r="D114" s="145"/>
      <c r="E114" s="134"/>
      <c r="F114" s="134"/>
      <c r="G114" s="10"/>
      <c r="H114" s="10"/>
    </row>
    <row r="115" spans="1:8" ht="15.75">
      <c r="A115" s="144"/>
      <c r="B115" s="145"/>
      <c r="C115" s="145" t="s">
        <v>149</v>
      </c>
      <c r="D115" s="145"/>
      <c r="E115" s="134"/>
      <c r="F115" s="134"/>
      <c r="G115" s="3">
        <v>104225532504</v>
      </c>
      <c r="H115" s="3">
        <v>98499948633</v>
      </c>
    </row>
    <row r="116" spans="1:8" ht="15.75">
      <c r="A116" s="144"/>
      <c r="B116" s="145"/>
      <c r="C116" s="145" t="s">
        <v>304</v>
      </c>
      <c r="D116" s="145"/>
      <c r="E116" s="134"/>
      <c r="F116" s="134"/>
      <c r="G116" s="3">
        <v>0</v>
      </c>
      <c r="H116" s="3">
        <v>0</v>
      </c>
    </row>
    <row r="117" spans="1:8" ht="15.75">
      <c r="A117" s="144"/>
      <c r="B117" s="145"/>
      <c r="C117" s="145" t="s">
        <v>305</v>
      </c>
      <c r="D117" s="145"/>
      <c r="E117" s="134"/>
      <c r="F117" s="134"/>
      <c r="G117" s="3">
        <v>0</v>
      </c>
      <c r="H117" s="3">
        <v>15154395124</v>
      </c>
    </row>
    <row r="118" spans="1:8" ht="15.75">
      <c r="A118" s="144"/>
      <c r="B118" s="145"/>
      <c r="C118" s="145" t="s">
        <v>306</v>
      </c>
      <c r="D118" s="145"/>
      <c r="E118" s="134"/>
      <c r="F118" s="134"/>
      <c r="G118" s="15">
        <v>10</v>
      </c>
      <c r="H118" s="15">
        <v>0</v>
      </c>
    </row>
    <row r="119" spans="1:8" ht="16.5" thickBot="1">
      <c r="A119" s="144"/>
      <c r="B119" s="145"/>
      <c r="C119" s="135" t="s">
        <v>156</v>
      </c>
      <c r="D119" s="146"/>
      <c r="E119" s="135"/>
      <c r="F119" s="135"/>
      <c r="G119" s="147">
        <f>SUM(G115:G118)</f>
        <v>104225532514</v>
      </c>
      <c r="H119" s="147">
        <f>SUM(H115:H118)</f>
        <v>113654343757</v>
      </c>
    </row>
    <row r="120" spans="1:8" ht="9" customHeight="1" thickTop="1">
      <c r="A120" s="144"/>
      <c r="B120" s="145"/>
      <c r="C120" s="145"/>
      <c r="D120" s="145"/>
      <c r="E120" s="134"/>
      <c r="F120" s="134"/>
      <c r="G120" s="10"/>
      <c r="H120" s="10"/>
    </row>
    <row r="121" spans="1:8" ht="15.75">
      <c r="A121" s="144"/>
      <c r="B121" s="133" t="s">
        <v>137</v>
      </c>
      <c r="C121" s="133"/>
      <c r="D121" s="133"/>
      <c r="E121" s="133"/>
      <c r="F121" s="133"/>
      <c r="G121" s="160">
        <f>G112-G119</f>
        <v>-10</v>
      </c>
      <c r="H121" s="160">
        <f>H112-H119</f>
        <v>-6503217396</v>
      </c>
    </row>
    <row r="122" spans="1:8" ht="3" customHeight="1" thickBot="1">
      <c r="A122" s="144"/>
      <c r="B122" s="134"/>
      <c r="C122" s="134"/>
      <c r="D122" s="134"/>
      <c r="E122" s="134"/>
      <c r="F122" s="134"/>
      <c r="G122" s="159"/>
      <c r="H122" s="159"/>
    </row>
    <row r="123" spans="1:8" ht="16.5" thickTop="1">
      <c r="A123" s="142" t="s">
        <v>138</v>
      </c>
      <c r="B123" s="133"/>
      <c r="C123" s="133"/>
      <c r="D123" s="133"/>
      <c r="E123" s="134"/>
      <c r="F123" s="134"/>
      <c r="G123" s="160">
        <f>G44+G64+G102+G121</f>
        <v>35010475680</v>
      </c>
      <c r="H123" s="160">
        <f>H44+H64+H102+H121</f>
        <v>33372567738</v>
      </c>
    </row>
    <row r="124" spans="1:8" ht="15.75">
      <c r="A124" s="142" t="s">
        <v>139</v>
      </c>
      <c r="B124" s="133"/>
      <c r="C124" s="133"/>
      <c r="D124" s="133"/>
      <c r="E124" s="134"/>
      <c r="F124" s="134"/>
      <c r="G124" s="161">
        <f>H126</f>
        <v>189839313194</v>
      </c>
      <c r="H124" s="161">
        <v>156466745456</v>
      </c>
    </row>
    <row r="125" spans="1:8" ht="6.75" customHeight="1">
      <c r="A125" s="142"/>
      <c r="B125" s="162"/>
      <c r="C125" s="162"/>
      <c r="D125" s="162"/>
      <c r="E125" s="130"/>
      <c r="F125" s="130"/>
      <c r="G125" s="160"/>
      <c r="H125" s="160"/>
    </row>
    <row r="126" spans="1:8" ht="15.75">
      <c r="A126" s="142" t="s">
        <v>140</v>
      </c>
      <c r="B126" s="162"/>
      <c r="C126" s="162"/>
      <c r="D126" s="162"/>
      <c r="E126" s="130"/>
      <c r="F126" s="130"/>
      <c r="G126" s="160">
        <f>SUM(G123:G124)</f>
        <v>224849788874</v>
      </c>
      <c r="H126" s="160">
        <f>SUM(H123:H124)</f>
        <v>189839313194</v>
      </c>
    </row>
    <row r="127" spans="1:8" ht="15.75">
      <c r="A127" s="142" t="s">
        <v>141</v>
      </c>
      <c r="B127" s="162"/>
      <c r="C127" s="162"/>
      <c r="D127" s="162"/>
      <c r="E127" s="130"/>
      <c r="F127" s="130"/>
      <c r="G127" s="163">
        <v>0</v>
      </c>
      <c r="H127" s="163">
        <v>0</v>
      </c>
    </row>
    <row r="128" spans="1:8" ht="15.75">
      <c r="A128" s="142" t="s">
        <v>142</v>
      </c>
      <c r="B128" s="162"/>
      <c r="C128" s="162"/>
      <c r="D128" s="162"/>
      <c r="E128" s="130"/>
      <c r="F128" s="130"/>
      <c r="G128" s="163">
        <v>80000</v>
      </c>
      <c r="H128" s="163">
        <v>363586247</v>
      </c>
    </row>
    <row r="129" spans="1:8" ht="15.75">
      <c r="A129" s="142" t="s">
        <v>152</v>
      </c>
      <c r="B129" s="162"/>
      <c r="C129" s="162"/>
      <c r="D129" s="162"/>
      <c r="E129" s="130"/>
      <c r="F129" s="130"/>
      <c r="G129" s="163">
        <v>23770436124</v>
      </c>
      <c r="H129" s="163">
        <v>15154395124</v>
      </c>
    </row>
    <row r="130" spans="1:8" ht="15.75">
      <c r="A130" s="142" t="s">
        <v>143</v>
      </c>
      <c r="B130" s="162"/>
      <c r="C130" s="162"/>
      <c r="D130" s="162"/>
      <c r="E130" s="130"/>
      <c r="F130" s="130"/>
      <c r="G130" s="160">
        <f>SUM(G126:G129)</f>
        <v>248620304998</v>
      </c>
      <c r="H130" s="160">
        <f>SUM(H126:H129)</f>
        <v>205357294565</v>
      </c>
    </row>
    <row r="131" spans="1:8" ht="15.75">
      <c r="A131" s="164"/>
      <c r="B131" s="165"/>
      <c r="C131" s="165"/>
      <c r="D131" s="165"/>
      <c r="E131" s="166"/>
      <c r="F131" s="166"/>
      <c r="G131" s="167"/>
      <c r="H131" s="168"/>
    </row>
    <row r="132" spans="1:8" ht="15.75">
      <c r="A132" s="169"/>
      <c r="B132" s="170"/>
      <c r="C132" s="170"/>
      <c r="D132" s="170"/>
      <c r="E132" s="171"/>
      <c r="F132" s="171"/>
      <c r="G132" s="105"/>
      <c r="H132" s="172"/>
    </row>
    <row r="133" spans="1:8" ht="15.75">
      <c r="A133" s="142"/>
      <c r="B133" s="162"/>
      <c r="C133" s="162"/>
      <c r="D133" s="162"/>
      <c r="E133" s="130"/>
      <c r="F133" s="130"/>
      <c r="G133" s="90"/>
      <c r="H133" s="110"/>
    </row>
    <row r="134" spans="1:8" ht="18.75">
      <c r="A134" s="142"/>
      <c r="B134" s="162"/>
      <c r="C134" s="162"/>
      <c r="D134" s="162"/>
      <c r="E134" s="278"/>
      <c r="F134" s="278"/>
      <c r="G134" s="271"/>
      <c r="H134" s="279"/>
    </row>
    <row r="135" spans="1:8" ht="18.75">
      <c r="A135" s="142"/>
      <c r="B135" s="162"/>
      <c r="C135" s="162"/>
      <c r="D135" s="162"/>
      <c r="E135" s="278"/>
      <c r="F135" s="278"/>
      <c r="G135" s="271"/>
      <c r="H135" s="276" t="s">
        <v>308</v>
      </c>
    </row>
    <row r="136" spans="1:8" ht="18.75">
      <c r="A136" s="142"/>
      <c r="B136" s="162"/>
      <c r="C136" s="162"/>
      <c r="D136" s="162"/>
      <c r="E136" s="280"/>
      <c r="F136" s="278"/>
      <c r="G136" s="271"/>
      <c r="H136" s="276"/>
    </row>
    <row r="137" spans="1:8" ht="18.75">
      <c r="A137" s="142"/>
      <c r="B137" s="162"/>
      <c r="C137" s="162"/>
      <c r="D137" s="162"/>
      <c r="E137" s="281" t="s">
        <v>311</v>
      </c>
      <c r="F137" s="278"/>
      <c r="G137" s="271"/>
      <c r="H137" s="276" t="s">
        <v>310</v>
      </c>
    </row>
    <row r="138" spans="1:8" ht="18.75">
      <c r="A138" s="142"/>
      <c r="B138" s="162"/>
      <c r="C138" s="162"/>
      <c r="D138" s="162"/>
      <c r="E138" s="281" t="s">
        <v>312</v>
      </c>
      <c r="F138" s="278"/>
      <c r="G138" s="271"/>
      <c r="H138" s="276"/>
    </row>
    <row r="139" spans="1:8" ht="18.75">
      <c r="A139" s="142"/>
      <c r="B139" s="162"/>
      <c r="C139" s="162"/>
      <c r="D139" s="162"/>
      <c r="E139" s="281"/>
      <c r="F139" s="278"/>
      <c r="G139" s="271"/>
      <c r="H139" s="276" t="s">
        <v>309</v>
      </c>
    </row>
    <row r="140" spans="1:8" ht="18.75">
      <c r="A140" s="142"/>
      <c r="B140" s="162"/>
      <c r="C140" s="162"/>
      <c r="D140" s="162"/>
      <c r="E140" s="281"/>
      <c r="F140" s="278"/>
      <c r="G140" s="271"/>
      <c r="H140" s="276"/>
    </row>
    <row r="141" spans="1:8" ht="18.75">
      <c r="A141" s="142"/>
      <c r="B141" s="162"/>
      <c r="C141" s="162"/>
      <c r="D141" s="162"/>
      <c r="E141" s="282" t="s">
        <v>313</v>
      </c>
      <c r="F141" s="278"/>
      <c r="G141" s="271"/>
      <c r="H141" s="276" t="s">
        <v>272</v>
      </c>
    </row>
    <row r="142" spans="1:8" ht="18.75">
      <c r="A142" s="142"/>
      <c r="B142" s="162"/>
      <c r="C142" s="162"/>
      <c r="D142" s="162"/>
      <c r="E142" s="281" t="s">
        <v>314</v>
      </c>
      <c r="F142" s="278"/>
      <c r="G142" s="270"/>
      <c r="H142" s="283"/>
    </row>
    <row r="143" spans="1:8" ht="18.75">
      <c r="A143" s="142"/>
      <c r="B143" s="162"/>
      <c r="C143" s="162"/>
      <c r="D143" s="162"/>
      <c r="E143" s="281" t="s">
        <v>315</v>
      </c>
      <c r="F143" s="278"/>
      <c r="G143" s="270"/>
      <c r="H143" s="284"/>
    </row>
    <row r="144" spans="1:8" ht="15.75">
      <c r="A144" s="142"/>
      <c r="B144" s="162"/>
      <c r="C144" s="162"/>
      <c r="D144" s="162"/>
      <c r="E144" s="130"/>
      <c r="F144" s="130"/>
      <c r="G144" s="90"/>
      <c r="H144" s="110"/>
    </row>
    <row r="145" spans="1:8" ht="15.75">
      <c r="A145" s="142"/>
      <c r="B145" s="162"/>
      <c r="C145" s="162"/>
      <c r="D145" s="162"/>
      <c r="E145" s="130"/>
      <c r="F145" s="130"/>
      <c r="G145" s="90"/>
      <c r="H145" s="110"/>
    </row>
    <row r="146" spans="1:8" ht="15.75">
      <c r="A146" s="142"/>
      <c r="B146" s="162"/>
      <c r="C146" s="162"/>
      <c r="D146" s="162"/>
      <c r="E146" s="130"/>
      <c r="F146" s="130"/>
      <c r="G146" s="90"/>
      <c r="H146" s="110"/>
    </row>
    <row r="147" spans="1:8" ht="15.75">
      <c r="A147" s="142"/>
      <c r="B147" s="162"/>
      <c r="C147" s="162"/>
      <c r="D147" s="162"/>
      <c r="E147" s="130"/>
      <c r="F147" s="130"/>
      <c r="G147" s="90"/>
      <c r="H147" s="110"/>
    </row>
    <row r="148" spans="1:8" ht="15.75">
      <c r="A148" s="142"/>
      <c r="B148" s="162"/>
      <c r="C148" s="162"/>
      <c r="D148" s="162"/>
      <c r="E148" s="130"/>
      <c r="F148" s="130"/>
      <c r="G148" s="90"/>
      <c r="H148" s="110"/>
    </row>
    <row r="149" spans="1:8" ht="15.75">
      <c r="A149" s="142"/>
      <c r="B149" s="162"/>
      <c r="C149" s="162"/>
      <c r="D149" s="162"/>
      <c r="E149" s="130"/>
      <c r="F149" s="130"/>
      <c r="G149" s="90"/>
      <c r="H149" s="110"/>
    </row>
    <row r="150" spans="1:8">
      <c r="A150" s="47"/>
      <c r="B150" s="19"/>
      <c r="C150" s="19"/>
      <c r="D150" s="19"/>
      <c r="E150" s="19"/>
      <c r="F150" s="19"/>
      <c r="G150" s="19"/>
      <c r="H150" s="48"/>
    </row>
    <row r="151" spans="1:8">
      <c r="A151" s="47"/>
      <c r="B151" s="19"/>
      <c r="C151" s="19"/>
      <c r="D151" s="19"/>
      <c r="E151" s="19"/>
      <c r="F151" s="19"/>
      <c r="G151" s="19"/>
      <c r="H151" s="48"/>
    </row>
    <row r="152" spans="1:8">
      <c r="A152" s="47"/>
      <c r="B152" s="19"/>
      <c r="C152" s="19"/>
      <c r="D152" s="19"/>
      <c r="E152" s="19"/>
      <c r="F152" s="19"/>
      <c r="G152" s="19"/>
      <c r="H152" s="48"/>
    </row>
    <row r="153" spans="1:8">
      <c r="A153" s="47"/>
      <c r="B153" s="19"/>
      <c r="C153" s="19"/>
      <c r="D153" s="19"/>
      <c r="E153" s="19"/>
      <c r="F153" s="19"/>
      <c r="G153" s="19"/>
      <c r="H153" s="48"/>
    </row>
    <row r="154" spans="1:8">
      <c r="A154" s="47"/>
      <c r="B154" s="19"/>
      <c r="C154" s="19"/>
      <c r="D154" s="19"/>
      <c r="E154" s="19"/>
      <c r="F154" s="19"/>
      <c r="G154" s="19"/>
      <c r="H154" s="48"/>
    </row>
    <row r="155" spans="1:8">
      <c r="A155" s="47"/>
      <c r="B155" s="19"/>
      <c r="C155" s="19"/>
      <c r="D155" s="19"/>
      <c r="E155" s="19"/>
      <c r="F155" s="19"/>
      <c r="G155" s="19"/>
      <c r="H155" s="48"/>
    </row>
    <row r="156" spans="1:8">
      <c r="A156" s="47"/>
      <c r="B156" s="19"/>
      <c r="C156" s="19"/>
      <c r="D156" s="19"/>
      <c r="E156" s="19"/>
      <c r="F156" s="19"/>
      <c r="G156" s="19"/>
      <c r="H156" s="48"/>
    </row>
    <row r="157" spans="1:8">
      <c r="A157" s="47"/>
      <c r="B157" s="19"/>
      <c r="C157" s="19"/>
      <c r="D157" s="19"/>
      <c r="E157" s="19"/>
      <c r="F157" s="19"/>
      <c r="G157" s="19"/>
      <c r="H157" s="48"/>
    </row>
    <row r="158" spans="1:8">
      <c r="A158" s="47"/>
      <c r="B158" s="19"/>
      <c r="C158" s="19"/>
      <c r="D158" s="19"/>
      <c r="E158" s="19"/>
      <c r="F158" s="19"/>
      <c r="G158" s="19"/>
      <c r="H158" s="48"/>
    </row>
    <row r="159" spans="1:8">
      <c r="A159" s="47"/>
      <c r="B159" s="19"/>
      <c r="C159" s="19"/>
      <c r="D159" s="19"/>
      <c r="E159" s="19"/>
      <c r="F159" s="19"/>
      <c r="G159" s="19"/>
      <c r="H159" s="48"/>
    </row>
    <row r="160" spans="1:8">
      <c r="A160" s="47"/>
      <c r="B160" s="19"/>
      <c r="C160" s="19"/>
      <c r="D160" s="19"/>
      <c r="E160" s="19"/>
      <c r="F160" s="19"/>
      <c r="G160" s="19"/>
      <c r="H160" s="48"/>
    </row>
    <row r="161" spans="1:8">
      <c r="A161" s="47"/>
      <c r="B161" s="19"/>
      <c r="C161" s="19"/>
      <c r="D161" s="19"/>
      <c r="E161" s="19"/>
      <c r="F161" s="19"/>
      <c r="G161" s="19"/>
      <c r="H161" s="48"/>
    </row>
    <row r="162" spans="1:8">
      <c r="A162" s="47"/>
      <c r="B162" s="19"/>
      <c r="C162" s="19"/>
      <c r="D162" s="19"/>
      <c r="E162" s="19"/>
      <c r="F162" s="19"/>
      <c r="G162" s="19"/>
      <c r="H162" s="48"/>
    </row>
    <row r="163" spans="1:8">
      <c r="A163" s="47"/>
      <c r="B163" s="19"/>
      <c r="C163" s="19"/>
      <c r="D163" s="19"/>
      <c r="E163" s="19"/>
      <c r="F163" s="19"/>
      <c r="G163" s="19"/>
      <c r="H163" s="48"/>
    </row>
    <row r="164" spans="1:8">
      <c r="A164" s="47"/>
      <c r="B164" s="19"/>
      <c r="C164" s="19"/>
      <c r="D164" s="19"/>
      <c r="E164" s="19"/>
      <c r="F164" s="19"/>
      <c r="G164" s="19"/>
      <c r="H164" s="48"/>
    </row>
    <row r="165" spans="1:8">
      <c r="A165" s="47"/>
      <c r="B165" s="19"/>
      <c r="C165" s="19"/>
      <c r="D165" s="19"/>
      <c r="E165" s="19"/>
      <c r="F165" s="19"/>
      <c r="G165" s="19"/>
      <c r="H165" s="48"/>
    </row>
    <row r="166" spans="1:8">
      <c r="A166" s="47"/>
      <c r="B166" s="19"/>
      <c r="C166" s="19"/>
      <c r="D166" s="19"/>
      <c r="E166" s="19"/>
      <c r="F166" s="19"/>
      <c r="G166" s="19"/>
      <c r="H166" s="48"/>
    </row>
    <row r="167" spans="1:8">
      <c r="A167" s="47"/>
      <c r="B167" s="19"/>
      <c r="C167" s="19"/>
      <c r="D167" s="19"/>
      <c r="E167" s="19"/>
      <c r="F167" s="19"/>
      <c r="G167" s="19"/>
      <c r="H167" s="48"/>
    </row>
    <row r="168" spans="1:8">
      <c r="A168" s="47"/>
      <c r="B168" s="19"/>
      <c r="C168" s="19"/>
      <c r="D168" s="19"/>
      <c r="E168" s="19"/>
      <c r="F168" s="19"/>
      <c r="G168" s="19"/>
      <c r="H168" s="48"/>
    </row>
    <row r="169" spans="1:8">
      <c r="A169" s="47"/>
      <c r="B169" s="19"/>
      <c r="C169" s="19"/>
      <c r="D169" s="19"/>
      <c r="E169" s="19"/>
      <c r="F169" s="19"/>
      <c r="G169" s="19"/>
      <c r="H169" s="48"/>
    </row>
    <row r="170" spans="1:8">
      <c r="A170" s="47"/>
      <c r="B170" s="19"/>
      <c r="C170" s="19"/>
      <c r="D170" s="19"/>
      <c r="E170" s="19"/>
      <c r="F170" s="19"/>
      <c r="G170" s="19"/>
      <c r="H170" s="48"/>
    </row>
    <row r="171" spans="1:8">
      <c r="A171" s="47"/>
      <c r="B171" s="19"/>
      <c r="C171" s="19"/>
      <c r="D171" s="19"/>
      <c r="E171" s="19"/>
      <c r="F171" s="19"/>
      <c r="G171" s="19"/>
      <c r="H171" s="48"/>
    </row>
    <row r="172" spans="1:8">
      <c r="A172" s="47"/>
      <c r="B172" s="19"/>
      <c r="C172" s="19"/>
      <c r="D172" s="19"/>
      <c r="E172" s="19"/>
      <c r="F172" s="19"/>
      <c r="G172" s="19"/>
      <c r="H172" s="48"/>
    </row>
    <row r="173" spans="1:8">
      <c r="A173" s="47"/>
      <c r="B173" s="19"/>
      <c r="C173" s="19"/>
      <c r="D173" s="19"/>
      <c r="E173" s="19"/>
      <c r="F173" s="19"/>
      <c r="G173" s="19"/>
      <c r="H173" s="48"/>
    </row>
    <row r="174" spans="1:8">
      <c r="A174" s="47"/>
      <c r="B174" s="19"/>
      <c r="C174" s="19"/>
      <c r="D174" s="19"/>
      <c r="E174" s="19"/>
      <c r="F174" s="19"/>
      <c r="G174" s="19"/>
      <c r="H174" s="48"/>
    </row>
    <row r="175" spans="1:8">
      <c r="A175" s="149" t="s">
        <v>260</v>
      </c>
      <c r="B175" s="150"/>
      <c r="C175" s="150"/>
      <c r="D175" s="150"/>
      <c r="E175" s="175"/>
      <c r="F175" s="152"/>
      <c r="G175" s="153"/>
      <c r="H175" s="151" t="s">
        <v>291</v>
      </c>
    </row>
  </sheetData>
  <mergeCells count="8">
    <mergeCell ref="A46:E46"/>
    <mergeCell ref="C72:E72"/>
    <mergeCell ref="A6:H6"/>
    <mergeCell ref="A7:H7"/>
    <mergeCell ref="A8:H8"/>
    <mergeCell ref="A9:H9"/>
    <mergeCell ref="A11:E12"/>
    <mergeCell ref="C39:E39"/>
  </mergeCells>
  <pageMargins left="1.1811023622047245" right="0.23622047244094491" top="1.1417322834645669" bottom="0.78740157480314965" header="0.31496062992125984" footer="0.31496062992125984"/>
  <pageSetup paperSize="5" scale="72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5"/>
  <sheetViews>
    <sheetView topLeftCell="A130" workbookViewId="0">
      <selection activeCell="G136" sqref="G136"/>
    </sheetView>
  </sheetViews>
  <sheetFormatPr defaultRowHeight="15"/>
  <cols>
    <col min="1" max="1" width="1.5703125" style="20" customWidth="1"/>
    <col min="2" max="3" width="2.5703125" style="20" customWidth="1"/>
    <col min="4" max="4" width="2.42578125" style="20" customWidth="1"/>
    <col min="5" max="5" width="61" style="20" customWidth="1"/>
    <col min="6" max="6" width="0.7109375" style="20" hidden="1" customWidth="1"/>
    <col min="7" max="7" width="28.140625" style="20" customWidth="1"/>
    <col min="8" max="8" width="28" style="20" customWidth="1"/>
    <col min="9" max="16384" width="9.140625" style="20"/>
  </cols>
  <sheetData>
    <row r="1" spans="1:8" ht="15.75">
      <c r="A1" s="116"/>
      <c r="B1" s="116"/>
      <c r="C1" s="116"/>
      <c r="D1" s="116"/>
      <c r="E1" s="116"/>
      <c r="F1" s="116"/>
      <c r="G1" s="273" t="s">
        <v>267</v>
      </c>
      <c r="H1" s="274" t="s">
        <v>307</v>
      </c>
    </row>
    <row r="2" spans="1:8" ht="15.75">
      <c r="A2" s="116"/>
      <c r="B2" s="116"/>
      <c r="C2" s="116"/>
      <c r="D2" s="116"/>
      <c r="E2" s="116"/>
      <c r="F2" s="116"/>
      <c r="G2" s="274"/>
      <c r="H2" s="274" t="s">
        <v>293</v>
      </c>
    </row>
    <row r="3" spans="1:8" ht="15.75">
      <c r="A3" s="116"/>
      <c r="B3" s="116"/>
      <c r="C3" s="116"/>
      <c r="D3" s="116"/>
      <c r="E3" s="116"/>
      <c r="F3" s="116"/>
      <c r="G3" s="274"/>
      <c r="H3" s="275" t="s">
        <v>292</v>
      </c>
    </row>
    <row r="4" spans="1:8">
      <c r="A4" s="116"/>
      <c r="B4" s="116"/>
      <c r="C4" s="116"/>
      <c r="D4" s="116"/>
      <c r="E4" s="116"/>
      <c r="F4" s="116"/>
      <c r="G4" s="116"/>
      <c r="H4" s="116"/>
    </row>
    <row r="5" spans="1:8" ht="6.75" customHeight="1">
      <c r="A5" s="117"/>
      <c r="B5" s="118"/>
      <c r="C5" s="118"/>
      <c r="D5" s="118"/>
      <c r="E5" s="118"/>
      <c r="F5" s="118"/>
      <c r="G5" s="118"/>
      <c r="H5" s="119"/>
    </row>
    <row r="6" spans="1:8" ht="18.75">
      <c r="A6" s="298" t="s">
        <v>49</v>
      </c>
      <c r="B6" s="299"/>
      <c r="C6" s="299"/>
      <c r="D6" s="299"/>
      <c r="E6" s="299"/>
      <c r="F6" s="299"/>
      <c r="G6" s="299"/>
      <c r="H6" s="300"/>
    </row>
    <row r="7" spans="1:8" ht="27">
      <c r="A7" s="301" t="s">
        <v>107</v>
      </c>
      <c r="B7" s="302"/>
      <c r="C7" s="302"/>
      <c r="D7" s="302"/>
      <c r="E7" s="302"/>
      <c r="F7" s="302"/>
      <c r="G7" s="302"/>
      <c r="H7" s="303"/>
    </row>
    <row r="8" spans="1:8" ht="15.75">
      <c r="A8" s="304" t="s">
        <v>301</v>
      </c>
      <c r="B8" s="305"/>
      <c r="C8" s="305"/>
      <c r="D8" s="305"/>
      <c r="E8" s="305"/>
      <c r="F8" s="305"/>
      <c r="G8" s="305"/>
      <c r="H8" s="306"/>
    </row>
    <row r="9" spans="1:8" ht="15.75">
      <c r="A9" s="304"/>
      <c r="B9" s="305"/>
      <c r="C9" s="305"/>
      <c r="D9" s="305"/>
      <c r="E9" s="305"/>
      <c r="F9" s="305"/>
      <c r="G9" s="305"/>
      <c r="H9" s="306"/>
    </row>
    <row r="10" spans="1:8">
      <c r="A10" s="120"/>
      <c r="B10" s="4"/>
      <c r="C10" s="4"/>
      <c r="D10" s="4"/>
      <c r="E10" s="4"/>
      <c r="F10" s="4"/>
      <c r="G10" s="4"/>
      <c r="H10" s="121"/>
    </row>
    <row r="11" spans="1:8">
      <c r="A11" s="346" t="s">
        <v>1</v>
      </c>
      <c r="B11" s="346"/>
      <c r="C11" s="346"/>
      <c r="D11" s="346"/>
      <c r="E11" s="346"/>
      <c r="F11" s="122"/>
      <c r="G11" s="123">
        <v>2013</v>
      </c>
      <c r="H11" s="123">
        <v>2012</v>
      </c>
    </row>
    <row r="12" spans="1:8">
      <c r="A12" s="347"/>
      <c r="B12" s="347"/>
      <c r="C12" s="347"/>
      <c r="D12" s="347"/>
      <c r="E12" s="347"/>
      <c r="F12" s="124"/>
      <c r="G12" s="125" t="s">
        <v>2</v>
      </c>
      <c r="H12" s="125" t="s">
        <v>2</v>
      </c>
    </row>
    <row r="13" spans="1:8" ht="10.5" customHeight="1">
      <c r="A13" s="126"/>
      <c r="B13" s="127"/>
      <c r="C13" s="127"/>
      <c r="D13" s="127"/>
      <c r="E13" s="127"/>
      <c r="F13" s="118"/>
      <c r="G13" s="123"/>
      <c r="H13" s="128"/>
    </row>
    <row r="14" spans="1:8" ht="15.75">
      <c r="A14" s="129" t="s">
        <v>108</v>
      </c>
      <c r="B14" s="130"/>
      <c r="C14" s="130"/>
      <c r="D14" s="130"/>
      <c r="E14" s="130"/>
      <c r="F14" s="130"/>
      <c r="G14" s="38"/>
      <c r="H14" s="131"/>
    </row>
    <row r="15" spans="1:8" ht="15.75">
      <c r="A15" s="132"/>
      <c r="B15" s="133" t="s">
        <v>109</v>
      </c>
      <c r="C15" s="134"/>
      <c r="D15" s="134"/>
      <c r="E15" s="134"/>
      <c r="F15" s="134"/>
      <c r="G15" s="38"/>
      <c r="H15" s="131"/>
    </row>
    <row r="16" spans="1:8" ht="15.75">
      <c r="A16" s="132"/>
      <c r="B16" s="134"/>
      <c r="C16" s="134" t="s">
        <v>110</v>
      </c>
      <c r="D16" s="134"/>
      <c r="E16" s="134"/>
      <c r="F16" s="134"/>
      <c r="G16" s="8">
        <v>29451247089</v>
      </c>
      <c r="H16" s="8">
        <v>25002619458</v>
      </c>
    </row>
    <row r="17" spans="1:8" ht="15.75">
      <c r="A17" s="132"/>
      <c r="B17" s="134"/>
      <c r="C17" s="134" t="s">
        <v>111</v>
      </c>
      <c r="D17" s="134"/>
      <c r="E17" s="134"/>
      <c r="F17" s="134"/>
      <c r="G17" s="8">
        <v>30921298420</v>
      </c>
      <c r="H17" s="8">
        <v>29379827175</v>
      </c>
    </row>
    <row r="18" spans="1:8" ht="15.75">
      <c r="A18" s="132"/>
      <c r="B18" s="134"/>
      <c r="C18" s="134" t="s">
        <v>59</v>
      </c>
      <c r="D18" s="134"/>
      <c r="E18" s="134"/>
      <c r="F18" s="134"/>
      <c r="G18" s="8">
        <v>6823939690</v>
      </c>
      <c r="H18" s="8">
        <v>5692745236</v>
      </c>
    </row>
    <row r="19" spans="1:8" ht="15.75">
      <c r="A19" s="132"/>
      <c r="B19" s="134"/>
      <c r="C19" s="134" t="s">
        <v>112</v>
      </c>
      <c r="D19" s="134"/>
      <c r="E19" s="134"/>
      <c r="F19" s="134"/>
      <c r="G19" s="8">
        <v>22866851380</v>
      </c>
      <c r="H19" s="8">
        <f>101711618212+20752500+2000000+600000+102700</f>
        <v>101735073412</v>
      </c>
    </row>
    <row r="20" spans="1:8" ht="15.75">
      <c r="A20" s="132"/>
      <c r="B20" s="134"/>
      <c r="C20" s="134" t="s">
        <v>63</v>
      </c>
      <c r="D20" s="134"/>
      <c r="E20" s="134"/>
      <c r="F20" s="134"/>
      <c r="G20" s="8">
        <v>60316823176</v>
      </c>
      <c r="H20" s="8">
        <v>65439435644</v>
      </c>
    </row>
    <row r="21" spans="1:8" ht="15.75">
      <c r="A21" s="132"/>
      <c r="B21" s="134"/>
      <c r="C21" s="134" t="s">
        <v>64</v>
      </c>
      <c r="D21" s="134"/>
      <c r="E21" s="134"/>
      <c r="F21" s="134"/>
      <c r="G21" s="8">
        <v>1164944817</v>
      </c>
      <c r="H21" s="8">
        <v>1278918480</v>
      </c>
    </row>
    <row r="22" spans="1:8" ht="15.75">
      <c r="A22" s="132"/>
      <c r="B22" s="134"/>
      <c r="C22" s="134" t="s">
        <v>65</v>
      </c>
      <c r="D22" s="134"/>
      <c r="E22" s="134"/>
      <c r="F22" s="134"/>
      <c r="G22" s="8">
        <v>960479326000</v>
      </c>
      <c r="H22" s="8">
        <v>850377211000</v>
      </c>
    </row>
    <row r="23" spans="1:8" ht="15.75">
      <c r="A23" s="132"/>
      <c r="B23" s="134"/>
      <c r="C23" s="134" t="s">
        <v>66</v>
      </c>
      <c r="D23" s="134"/>
      <c r="E23" s="134"/>
      <c r="F23" s="134"/>
      <c r="G23" s="8">
        <v>72903370000</v>
      </c>
      <c r="H23" s="8">
        <v>80449020000</v>
      </c>
    </row>
    <row r="24" spans="1:8" ht="15.75">
      <c r="A24" s="132"/>
      <c r="B24" s="134"/>
      <c r="C24" s="134" t="s">
        <v>68</v>
      </c>
      <c r="D24" s="134"/>
      <c r="E24" s="134"/>
      <c r="F24" s="134"/>
      <c r="G24" s="8">
        <v>247300858000</v>
      </c>
      <c r="H24" s="8">
        <v>174374050000</v>
      </c>
    </row>
    <row r="25" spans="1:8" ht="15.75">
      <c r="A25" s="132"/>
      <c r="B25" s="134"/>
      <c r="C25" s="134" t="s">
        <v>70</v>
      </c>
      <c r="D25" s="134"/>
      <c r="E25" s="134"/>
      <c r="F25" s="134"/>
      <c r="G25" s="8">
        <v>90655217242</v>
      </c>
      <c r="H25" s="8">
        <v>81697107369</v>
      </c>
    </row>
    <row r="26" spans="1:8" ht="15.75">
      <c r="A26" s="132"/>
      <c r="B26" s="134"/>
      <c r="C26" s="134" t="s">
        <v>71</v>
      </c>
      <c r="D26" s="134"/>
      <c r="E26" s="134"/>
      <c r="F26" s="134"/>
      <c r="G26" s="8">
        <v>0</v>
      </c>
      <c r="H26" s="8">
        <v>228611733</v>
      </c>
    </row>
    <row r="27" spans="1:8" ht="15.75">
      <c r="A27" s="132"/>
      <c r="B27" s="134"/>
      <c r="C27" s="134" t="s">
        <v>273</v>
      </c>
      <c r="D27" s="134"/>
      <c r="E27" s="134"/>
      <c r="F27" s="134"/>
      <c r="G27" s="8">
        <v>764628900</v>
      </c>
      <c r="H27" s="8">
        <v>96775000</v>
      </c>
    </row>
    <row r="28" spans="1:8" ht="15.75">
      <c r="A28" s="132"/>
      <c r="B28" s="134"/>
      <c r="C28" s="134" t="s">
        <v>75</v>
      </c>
      <c r="D28" s="134"/>
      <c r="E28" s="134"/>
      <c r="F28" s="134"/>
      <c r="G28" s="9">
        <v>103318303886</v>
      </c>
      <c r="H28" s="9">
        <v>60318395000</v>
      </c>
    </row>
    <row r="29" spans="1:8" ht="16.5" thickBot="1">
      <c r="A29" s="132"/>
      <c r="B29" s="134"/>
      <c r="C29" s="135" t="s">
        <v>155</v>
      </c>
      <c r="D29" s="135"/>
      <c r="E29" s="135"/>
      <c r="F29" s="135"/>
      <c r="G29" s="136">
        <f>SUM(G16:G28)</f>
        <v>1626966808600</v>
      </c>
      <c r="H29" s="136">
        <f>SUM(H16:H28)</f>
        <v>1476069789507</v>
      </c>
    </row>
    <row r="30" spans="1:8" ht="10.5" customHeight="1" thickTop="1">
      <c r="A30" s="132"/>
      <c r="B30" s="134"/>
      <c r="C30" s="134"/>
      <c r="D30" s="134"/>
      <c r="E30" s="134"/>
      <c r="F30" s="134"/>
      <c r="G30" s="38"/>
      <c r="H30" s="38"/>
    </row>
    <row r="31" spans="1:8" ht="15.75">
      <c r="A31" s="132"/>
      <c r="B31" s="133" t="s">
        <v>153</v>
      </c>
      <c r="C31" s="134"/>
      <c r="D31" s="134"/>
      <c r="E31" s="134"/>
      <c r="F31" s="134"/>
      <c r="G31" s="38"/>
      <c r="H31" s="38"/>
    </row>
    <row r="32" spans="1:8" ht="15.75">
      <c r="A32" s="132"/>
      <c r="B32" s="134"/>
      <c r="C32" s="134" t="s">
        <v>79</v>
      </c>
      <c r="D32" s="134"/>
      <c r="E32" s="137"/>
      <c r="F32" s="137"/>
      <c r="G32" s="8">
        <v>942947539661</v>
      </c>
      <c r="H32" s="8">
        <v>862418265710</v>
      </c>
    </row>
    <row r="33" spans="1:8" ht="15.75">
      <c r="A33" s="132"/>
      <c r="B33" s="134"/>
      <c r="C33" s="134" t="s">
        <v>113</v>
      </c>
      <c r="D33" s="134"/>
      <c r="E33" s="137"/>
      <c r="F33" s="137"/>
      <c r="G33" s="8">
        <v>287650399003</v>
      </c>
      <c r="H33" s="8">
        <v>254400827621</v>
      </c>
    </row>
    <row r="34" spans="1:8" ht="15.75">
      <c r="A34" s="132"/>
      <c r="B34" s="134"/>
      <c r="C34" s="134" t="s">
        <v>114</v>
      </c>
      <c r="D34" s="134"/>
      <c r="E34" s="137"/>
      <c r="F34" s="137"/>
      <c r="G34" s="8">
        <v>0</v>
      </c>
      <c r="H34" s="8">
        <v>0</v>
      </c>
    </row>
    <row r="35" spans="1:8" ht="15.75">
      <c r="A35" s="132"/>
      <c r="B35" s="134"/>
      <c r="C35" s="134" t="s">
        <v>115</v>
      </c>
      <c r="D35" s="134"/>
      <c r="E35" s="137"/>
      <c r="F35" s="137"/>
      <c r="G35" s="8">
        <v>0</v>
      </c>
      <c r="H35" s="8">
        <v>0</v>
      </c>
    </row>
    <row r="36" spans="1:8" ht="15.75">
      <c r="A36" s="132"/>
      <c r="B36" s="134"/>
      <c r="C36" s="134" t="s">
        <v>116</v>
      </c>
      <c r="D36" s="134"/>
      <c r="E36" s="134"/>
      <c r="F36" s="134"/>
      <c r="G36" s="8">
        <v>54893391100</v>
      </c>
      <c r="H36" s="8">
        <v>47311450233</v>
      </c>
    </row>
    <row r="37" spans="1:8" ht="15.75">
      <c r="A37" s="132"/>
      <c r="B37" s="134"/>
      <c r="C37" s="134" t="s">
        <v>117</v>
      </c>
      <c r="D37" s="134"/>
      <c r="E37" s="134"/>
      <c r="F37" s="134"/>
      <c r="G37" s="8">
        <v>6069820000</v>
      </c>
      <c r="H37" s="8">
        <v>14590460000</v>
      </c>
    </row>
    <row r="38" spans="1:8" ht="15.75">
      <c r="A38" s="132"/>
      <c r="B38" s="134"/>
      <c r="C38" s="134" t="s">
        <v>93</v>
      </c>
      <c r="D38" s="138"/>
      <c r="E38" s="138"/>
      <c r="F38" s="134"/>
      <c r="G38" s="8">
        <v>30000000</v>
      </c>
      <c r="H38" s="8">
        <v>128733700</v>
      </c>
    </row>
    <row r="39" spans="1:8" ht="15.75">
      <c r="A39" s="132"/>
      <c r="B39" s="134"/>
      <c r="C39" s="348" t="s">
        <v>96</v>
      </c>
      <c r="D39" s="348"/>
      <c r="E39" s="348"/>
      <c r="F39" s="134"/>
      <c r="G39" s="8">
        <v>3494251883</v>
      </c>
      <c r="H39" s="8">
        <v>3843307533</v>
      </c>
    </row>
    <row r="40" spans="1:8" ht="15.75">
      <c r="A40" s="132"/>
      <c r="B40" s="134"/>
      <c r="C40" s="134" t="s">
        <v>97</v>
      </c>
      <c r="D40" s="138"/>
      <c r="E40" s="138"/>
      <c r="F40" s="134"/>
      <c r="G40" s="8">
        <v>38116800</v>
      </c>
      <c r="H40" s="8">
        <v>57144030</v>
      </c>
    </row>
    <row r="41" spans="1:8" ht="15.75">
      <c r="A41" s="132"/>
      <c r="B41" s="134"/>
      <c r="C41" s="134" t="s">
        <v>98</v>
      </c>
      <c r="D41" s="134"/>
      <c r="E41" s="134"/>
      <c r="F41" s="134"/>
      <c r="G41" s="9">
        <v>88244502500</v>
      </c>
      <c r="H41" s="9">
        <v>68939956500</v>
      </c>
    </row>
    <row r="42" spans="1:8" ht="16.5" thickBot="1">
      <c r="A42" s="132"/>
      <c r="B42" s="134"/>
      <c r="C42" s="135" t="s">
        <v>156</v>
      </c>
      <c r="D42" s="135"/>
      <c r="E42" s="135"/>
      <c r="F42" s="135"/>
      <c r="G42" s="136">
        <f>SUM(G32:G41)</f>
        <v>1383368020947</v>
      </c>
      <c r="H42" s="136">
        <f>SUM(H32:H41)</f>
        <v>1251690145327</v>
      </c>
    </row>
    <row r="43" spans="1:8" ht="9.75" customHeight="1" thickTop="1">
      <c r="A43" s="132"/>
      <c r="B43" s="134"/>
      <c r="C43" s="134"/>
      <c r="D43" s="134"/>
      <c r="E43" s="134"/>
      <c r="F43" s="134"/>
      <c r="G43" s="38"/>
      <c r="H43" s="38"/>
    </row>
    <row r="44" spans="1:8" ht="16.5" thickBot="1">
      <c r="A44" s="132"/>
      <c r="B44" s="133" t="s">
        <v>118</v>
      </c>
      <c r="C44" s="134"/>
      <c r="D44" s="134"/>
      <c r="E44" s="134"/>
      <c r="F44" s="134"/>
      <c r="G44" s="139">
        <f>G29-G42</f>
        <v>243598787653</v>
      </c>
      <c r="H44" s="139">
        <f>H29-H42</f>
        <v>224379644180</v>
      </c>
    </row>
    <row r="45" spans="1:8" ht="8.25" customHeight="1" thickTop="1">
      <c r="A45" s="132"/>
      <c r="B45" s="130"/>
      <c r="C45" s="130"/>
      <c r="D45" s="130"/>
      <c r="E45" s="130"/>
      <c r="F45" s="130"/>
      <c r="G45" s="38"/>
      <c r="H45" s="38"/>
    </row>
    <row r="46" spans="1:8" ht="15.75">
      <c r="A46" s="343" t="s">
        <v>119</v>
      </c>
      <c r="B46" s="344"/>
      <c r="C46" s="344"/>
      <c r="D46" s="344"/>
      <c r="E46" s="344"/>
      <c r="F46" s="130"/>
      <c r="G46" s="38"/>
      <c r="H46" s="38"/>
    </row>
    <row r="47" spans="1:8" ht="15.75">
      <c r="A47" s="132"/>
      <c r="B47" s="133" t="s">
        <v>154</v>
      </c>
      <c r="C47" s="134"/>
      <c r="D47" s="134"/>
      <c r="E47" s="134"/>
      <c r="F47" s="134"/>
      <c r="G47" s="38"/>
      <c r="H47" s="38"/>
    </row>
    <row r="48" spans="1:8" ht="15.75">
      <c r="A48" s="132"/>
      <c r="B48" s="134"/>
      <c r="C48" s="134" t="s">
        <v>120</v>
      </c>
      <c r="D48" s="134"/>
      <c r="E48" s="134"/>
      <c r="F48" s="134"/>
      <c r="G48" s="8">
        <v>0</v>
      </c>
      <c r="H48" s="8">
        <v>102900250</v>
      </c>
    </row>
    <row r="49" spans="1:8" ht="15.75">
      <c r="A49" s="132"/>
      <c r="B49" s="134"/>
      <c r="C49" s="134" t="s">
        <v>121</v>
      </c>
      <c r="D49" s="134"/>
      <c r="E49" s="134"/>
      <c r="F49" s="134"/>
      <c r="G49" s="8">
        <v>556100000</v>
      </c>
      <c r="H49" s="8">
        <v>1820500000</v>
      </c>
    </row>
    <row r="50" spans="1:8" ht="15.75">
      <c r="A50" s="132"/>
      <c r="B50" s="134"/>
      <c r="C50" s="134" t="s">
        <v>122</v>
      </c>
      <c r="D50" s="134"/>
      <c r="E50" s="134"/>
      <c r="F50" s="134"/>
      <c r="G50" s="8">
        <v>136556400</v>
      </c>
      <c r="H50" s="8">
        <v>0</v>
      </c>
    </row>
    <row r="51" spans="1:8" ht="15.75">
      <c r="A51" s="132"/>
      <c r="B51" s="134"/>
      <c r="C51" s="134" t="s">
        <v>123</v>
      </c>
      <c r="D51" s="134"/>
      <c r="E51" s="134"/>
      <c r="F51" s="134"/>
      <c r="G51" s="8">
        <v>0</v>
      </c>
      <c r="H51" s="8">
        <v>0</v>
      </c>
    </row>
    <row r="52" spans="1:8" ht="15.75">
      <c r="A52" s="132"/>
      <c r="B52" s="134"/>
      <c r="C52" s="134" t="s">
        <v>124</v>
      </c>
      <c r="D52" s="134"/>
      <c r="E52" s="134"/>
      <c r="F52" s="134"/>
      <c r="G52" s="8">
        <v>0</v>
      </c>
      <c r="H52" s="8">
        <v>0</v>
      </c>
    </row>
    <row r="53" spans="1:8" ht="15.75">
      <c r="A53" s="132"/>
      <c r="B53" s="134"/>
      <c r="C53" s="134" t="s">
        <v>125</v>
      </c>
      <c r="D53" s="134"/>
      <c r="E53" s="134"/>
      <c r="F53" s="134"/>
      <c r="G53" s="8">
        <v>0</v>
      </c>
      <c r="H53" s="8">
        <v>0</v>
      </c>
    </row>
    <row r="54" spans="1:8" ht="16.5" thickBot="1">
      <c r="A54" s="132"/>
      <c r="B54" s="134"/>
      <c r="C54" s="135" t="s">
        <v>155</v>
      </c>
      <c r="D54" s="135"/>
      <c r="E54" s="135"/>
      <c r="F54" s="135"/>
      <c r="G54" s="136">
        <f>SUM(G48:G53)</f>
        <v>692656400</v>
      </c>
      <c r="H54" s="136">
        <f>SUM(H48:H53)</f>
        <v>1923400250</v>
      </c>
    </row>
    <row r="55" spans="1:8" ht="10.5" customHeight="1" thickTop="1">
      <c r="A55" s="132"/>
      <c r="B55" s="134"/>
      <c r="C55" s="134"/>
      <c r="D55" s="134"/>
      <c r="E55" s="134"/>
      <c r="F55" s="134"/>
      <c r="G55" s="38"/>
      <c r="H55" s="38"/>
    </row>
    <row r="56" spans="1:8" ht="15.75">
      <c r="A56" s="132"/>
      <c r="B56" s="133" t="s">
        <v>153</v>
      </c>
      <c r="C56" s="134"/>
      <c r="D56" s="134"/>
      <c r="E56" s="134"/>
      <c r="F56" s="134"/>
      <c r="G56" s="38"/>
      <c r="H56" s="38"/>
    </row>
    <row r="57" spans="1:8" ht="15.75">
      <c r="A57" s="132"/>
      <c r="B57" s="134"/>
      <c r="C57" s="134" t="s">
        <v>126</v>
      </c>
      <c r="D57" s="134"/>
      <c r="E57" s="134"/>
      <c r="F57" s="134"/>
      <c r="G57" s="8">
        <v>2808105800</v>
      </c>
      <c r="H57" s="8">
        <v>794355000</v>
      </c>
    </row>
    <row r="58" spans="1:8" ht="15.75">
      <c r="A58" s="132"/>
      <c r="B58" s="134"/>
      <c r="C58" s="134" t="s">
        <v>127</v>
      </c>
      <c r="D58" s="134"/>
      <c r="E58" s="134"/>
      <c r="F58" s="134"/>
      <c r="G58" s="8">
        <v>35150547355</v>
      </c>
      <c r="H58" s="8">
        <v>34998526595</v>
      </c>
    </row>
    <row r="59" spans="1:8" ht="15.75">
      <c r="A59" s="132"/>
      <c r="B59" s="134"/>
      <c r="C59" s="134" t="s">
        <v>128</v>
      </c>
      <c r="D59" s="134"/>
      <c r="E59" s="134"/>
      <c r="F59" s="134"/>
      <c r="G59" s="8">
        <v>74125663175</v>
      </c>
      <c r="H59" s="8">
        <v>91527597974</v>
      </c>
    </row>
    <row r="60" spans="1:8" ht="15.75">
      <c r="A60" s="132"/>
      <c r="B60" s="134"/>
      <c r="C60" s="134" t="s">
        <v>129</v>
      </c>
      <c r="D60" s="134"/>
      <c r="E60" s="134"/>
      <c r="F60" s="134"/>
      <c r="G60" s="8">
        <v>86961182803</v>
      </c>
      <c r="H60" s="8">
        <v>43325480457</v>
      </c>
    </row>
    <row r="61" spans="1:8" ht="15.75">
      <c r="A61" s="132"/>
      <c r="B61" s="134"/>
      <c r="C61" s="134" t="s">
        <v>130</v>
      </c>
      <c r="D61" s="134"/>
      <c r="E61" s="134"/>
      <c r="F61" s="134"/>
      <c r="G61" s="8">
        <v>852591080</v>
      </c>
      <c r="H61" s="8">
        <v>3504165750</v>
      </c>
    </row>
    <row r="62" spans="1:8" ht="15.75">
      <c r="A62" s="132"/>
      <c r="B62" s="134"/>
      <c r="C62" s="134" t="s">
        <v>131</v>
      </c>
      <c r="D62" s="134"/>
      <c r="E62" s="134"/>
      <c r="F62" s="134"/>
      <c r="G62" s="9">
        <v>0</v>
      </c>
      <c r="H62" s="9">
        <v>0</v>
      </c>
    </row>
    <row r="63" spans="1:8" ht="16.5" thickBot="1">
      <c r="A63" s="132"/>
      <c r="B63" s="134"/>
      <c r="C63" s="135" t="s">
        <v>156</v>
      </c>
      <c r="D63" s="135"/>
      <c r="E63" s="135"/>
      <c r="F63" s="135"/>
      <c r="G63" s="136">
        <f>SUM(G57:G62)</f>
        <v>199898090213</v>
      </c>
      <c r="H63" s="136">
        <f>SUM(H57:H62)</f>
        <v>174150125776</v>
      </c>
    </row>
    <row r="64" spans="1:8" ht="16.5" customHeight="1" thickTop="1" thickBot="1">
      <c r="A64" s="132"/>
      <c r="B64" s="133" t="s">
        <v>132</v>
      </c>
      <c r="C64" s="140"/>
      <c r="D64" s="140"/>
      <c r="E64" s="140"/>
      <c r="F64" s="134"/>
      <c r="G64" s="139">
        <f>G54-G63</f>
        <v>-199205433813</v>
      </c>
      <c r="H64" s="139">
        <f>H54-H63</f>
        <v>-172226725526</v>
      </c>
    </row>
    <row r="65" spans="1:8" ht="7.5" customHeight="1" thickTop="1">
      <c r="A65" s="132"/>
      <c r="B65" s="130"/>
      <c r="C65" s="130"/>
      <c r="D65" s="130"/>
      <c r="E65" s="130"/>
      <c r="F65" s="130"/>
      <c r="G65" s="38"/>
      <c r="H65" s="38"/>
    </row>
    <row r="66" spans="1:8" ht="15.75">
      <c r="A66" s="129" t="s">
        <v>133</v>
      </c>
      <c r="B66" s="130"/>
      <c r="C66" s="130"/>
      <c r="D66" s="130"/>
      <c r="E66" s="130"/>
      <c r="F66" s="130"/>
      <c r="G66" s="141"/>
      <c r="H66" s="141"/>
    </row>
    <row r="67" spans="1:8" ht="15.75">
      <c r="A67" s="142"/>
      <c r="B67" s="133" t="s">
        <v>154</v>
      </c>
      <c r="C67" s="143"/>
      <c r="D67" s="143"/>
      <c r="E67" s="134"/>
      <c r="F67" s="134"/>
      <c r="G67" s="94"/>
      <c r="H67" s="94"/>
    </row>
    <row r="68" spans="1:8" ht="15.75">
      <c r="A68" s="144"/>
      <c r="B68" s="145"/>
      <c r="C68" s="145" t="s">
        <v>150</v>
      </c>
      <c r="D68" s="145"/>
      <c r="E68" s="134"/>
      <c r="F68" s="134"/>
      <c r="G68" s="10">
        <v>0</v>
      </c>
      <c r="H68" s="10">
        <v>0</v>
      </c>
    </row>
    <row r="69" spans="1:8" ht="15.75">
      <c r="A69" s="144"/>
      <c r="B69" s="145"/>
      <c r="C69" s="145" t="s">
        <v>144</v>
      </c>
      <c r="D69" s="145"/>
      <c r="E69" s="134"/>
      <c r="F69" s="134"/>
      <c r="G69" s="10">
        <v>0</v>
      </c>
      <c r="H69" s="10">
        <v>0</v>
      </c>
    </row>
    <row r="70" spans="1:8" ht="15.75">
      <c r="A70" s="144"/>
      <c r="B70" s="145"/>
      <c r="C70" s="145" t="s">
        <v>159</v>
      </c>
      <c r="D70" s="145"/>
      <c r="E70" s="134"/>
      <c r="F70" s="134"/>
      <c r="G70" s="3">
        <v>558121850</v>
      </c>
      <c r="H70" s="3">
        <v>0</v>
      </c>
    </row>
    <row r="71" spans="1:8" ht="15.75">
      <c r="A71" s="144"/>
      <c r="B71" s="145"/>
      <c r="C71" s="145" t="s">
        <v>102</v>
      </c>
      <c r="D71" s="145"/>
      <c r="E71" s="134"/>
      <c r="F71" s="134"/>
      <c r="G71" s="10">
        <v>0</v>
      </c>
      <c r="H71" s="10">
        <v>0</v>
      </c>
    </row>
    <row r="72" spans="1:8" ht="15.75">
      <c r="A72" s="144"/>
      <c r="B72" s="145"/>
      <c r="C72" s="345" t="s">
        <v>145</v>
      </c>
      <c r="D72" s="345"/>
      <c r="E72" s="345"/>
      <c r="F72" s="134"/>
      <c r="G72" s="11">
        <v>0</v>
      </c>
      <c r="H72" s="11">
        <v>1588866480</v>
      </c>
    </row>
    <row r="73" spans="1:8" ht="16.5" thickBot="1">
      <c r="A73" s="144"/>
      <c r="B73" s="145"/>
      <c r="C73" s="135" t="s">
        <v>155</v>
      </c>
      <c r="D73" s="146"/>
      <c r="E73" s="135"/>
      <c r="F73" s="135"/>
      <c r="G73" s="147">
        <f>SUM(G68:G72)</f>
        <v>558121850</v>
      </c>
      <c r="H73" s="147">
        <f>SUM(H68:H72)</f>
        <v>1588866480</v>
      </c>
    </row>
    <row r="74" spans="1:8" ht="9" customHeight="1" thickTop="1">
      <c r="A74" s="144"/>
      <c r="B74" s="145"/>
      <c r="C74" s="145"/>
      <c r="D74" s="145"/>
      <c r="E74" s="134"/>
      <c r="F74" s="134"/>
      <c r="G74" s="10"/>
      <c r="H74" s="148"/>
    </row>
    <row r="75" spans="1:8" ht="9" customHeight="1">
      <c r="A75" s="144"/>
      <c r="B75" s="145"/>
      <c r="C75" s="145"/>
      <c r="D75" s="145"/>
      <c r="E75" s="134"/>
      <c r="F75" s="134"/>
      <c r="G75" s="10"/>
      <c r="H75" s="148"/>
    </row>
    <row r="76" spans="1:8" ht="9" customHeight="1">
      <c r="A76" s="144"/>
      <c r="B76" s="145"/>
      <c r="C76" s="145"/>
      <c r="D76" s="145"/>
      <c r="E76" s="134"/>
      <c r="F76" s="134"/>
      <c r="G76" s="10"/>
      <c r="H76" s="148"/>
    </row>
    <row r="77" spans="1:8" ht="9" customHeight="1">
      <c r="A77" s="144"/>
      <c r="B77" s="145"/>
      <c r="C77" s="145"/>
      <c r="D77" s="145"/>
      <c r="E77" s="134"/>
      <c r="F77" s="134"/>
      <c r="G77" s="10"/>
      <c r="H77" s="148"/>
    </row>
    <row r="78" spans="1:8" ht="9" customHeight="1">
      <c r="A78" s="144"/>
      <c r="B78" s="145"/>
      <c r="C78" s="145"/>
      <c r="D78" s="145"/>
      <c r="E78" s="134"/>
      <c r="F78" s="134"/>
      <c r="G78" s="10"/>
      <c r="H78" s="148"/>
    </row>
    <row r="79" spans="1:8" ht="13.5" customHeight="1">
      <c r="A79" s="149" t="s">
        <v>260</v>
      </c>
      <c r="B79" s="150"/>
      <c r="C79" s="150"/>
      <c r="D79" s="150"/>
      <c r="E79" s="151"/>
      <c r="F79" s="152"/>
      <c r="G79" s="153"/>
      <c r="H79" s="151" t="s">
        <v>290</v>
      </c>
    </row>
    <row r="80" spans="1:8" ht="9" customHeight="1">
      <c r="A80" s="154"/>
      <c r="B80" s="155"/>
      <c r="C80" s="155"/>
      <c r="D80" s="155"/>
      <c r="E80" s="118"/>
      <c r="F80" s="118"/>
      <c r="G80" s="156"/>
      <c r="H80" s="156"/>
    </row>
    <row r="81" spans="1:8" ht="9" customHeight="1">
      <c r="A81" s="157"/>
      <c r="B81" s="145"/>
      <c r="C81" s="145"/>
      <c r="D81" s="145"/>
      <c r="E81" s="134"/>
      <c r="F81" s="134"/>
      <c r="G81" s="85"/>
      <c r="H81" s="85"/>
    </row>
    <row r="82" spans="1:8" ht="9" customHeight="1">
      <c r="A82" s="157"/>
      <c r="B82" s="145"/>
      <c r="C82" s="145"/>
      <c r="D82" s="145"/>
      <c r="E82" s="134"/>
      <c r="F82" s="134"/>
      <c r="G82" s="85"/>
      <c r="H82" s="85"/>
    </row>
    <row r="83" spans="1:8" ht="9" customHeight="1">
      <c r="A83" s="157"/>
      <c r="B83" s="145"/>
      <c r="C83" s="145"/>
      <c r="D83" s="145"/>
      <c r="E83" s="134"/>
      <c r="F83" s="134"/>
      <c r="G83" s="85"/>
      <c r="H83" s="85"/>
    </row>
    <row r="84" spans="1:8" ht="9" customHeight="1">
      <c r="A84" s="157"/>
      <c r="B84" s="145"/>
      <c r="C84" s="145"/>
      <c r="D84" s="145"/>
      <c r="E84" s="134"/>
      <c r="F84" s="134"/>
      <c r="G84" s="85"/>
      <c r="H84" s="85"/>
    </row>
    <row r="85" spans="1:8" ht="9" customHeight="1">
      <c r="A85" s="157"/>
      <c r="B85" s="145"/>
      <c r="C85" s="145"/>
      <c r="D85" s="145"/>
      <c r="E85" s="134"/>
      <c r="F85" s="134"/>
      <c r="G85" s="85"/>
      <c r="H85" s="85"/>
    </row>
    <row r="86" spans="1:8" ht="9" customHeight="1">
      <c r="A86" s="157"/>
      <c r="B86" s="145"/>
      <c r="C86" s="145"/>
      <c r="D86" s="145"/>
      <c r="E86" s="134"/>
      <c r="F86" s="134"/>
      <c r="G86" s="85"/>
      <c r="H86" s="85"/>
    </row>
    <row r="87" spans="1:8" ht="9" customHeight="1">
      <c r="A87" s="157"/>
      <c r="B87" s="145"/>
      <c r="C87" s="145"/>
      <c r="D87" s="145"/>
      <c r="E87" s="134"/>
      <c r="F87" s="134"/>
      <c r="G87" s="85"/>
      <c r="H87" s="85"/>
    </row>
    <row r="88" spans="1:8" ht="9" customHeight="1">
      <c r="A88" s="157"/>
      <c r="B88" s="145"/>
      <c r="C88" s="145"/>
      <c r="D88" s="145"/>
      <c r="E88" s="134"/>
      <c r="F88" s="134"/>
      <c r="G88" s="85"/>
      <c r="H88" s="85"/>
    </row>
    <row r="89" spans="1:8" ht="9" customHeight="1">
      <c r="A89" s="157"/>
      <c r="B89" s="145"/>
      <c r="C89" s="145"/>
      <c r="D89" s="145"/>
      <c r="E89" s="134"/>
      <c r="F89" s="134"/>
      <c r="G89" s="85"/>
      <c r="H89" s="85"/>
    </row>
    <row r="90" spans="1:8" ht="9" customHeight="1">
      <c r="A90" s="157"/>
      <c r="B90" s="145"/>
      <c r="C90" s="145"/>
      <c r="D90" s="145"/>
      <c r="E90" s="134"/>
      <c r="F90" s="134"/>
      <c r="G90" s="85"/>
      <c r="H90" s="85"/>
    </row>
    <row r="91" spans="1:8" ht="9" customHeight="1">
      <c r="A91" s="157"/>
      <c r="B91" s="145"/>
      <c r="C91" s="145"/>
      <c r="D91" s="145"/>
      <c r="E91" s="134"/>
      <c r="F91" s="134"/>
      <c r="G91" s="85"/>
      <c r="H91" s="85"/>
    </row>
    <row r="92" spans="1:8" ht="9" customHeight="1">
      <c r="A92" s="157"/>
      <c r="B92" s="145"/>
      <c r="C92" s="145"/>
      <c r="D92" s="145"/>
      <c r="E92" s="134"/>
      <c r="F92" s="134"/>
      <c r="G92" s="85"/>
      <c r="H92" s="85"/>
    </row>
    <row r="93" spans="1:8" ht="9" customHeight="1">
      <c r="A93" s="157"/>
      <c r="B93" s="145"/>
      <c r="C93" s="145"/>
      <c r="D93" s="145"/>
      <c r="E93" s="134"/>
      <c r="F93" s="134"/>
      <c r="G93" s="85"/>
      <c r="H93" s="85"/>
    </row>
    <row r="94" spans="1:8" ht="15.75">
      <c r="A94" s="144"/>
      <c r="B94" s="133" t="s">
        <v>153</v>
      </c>
      <c r="C94" s="145"/>
      <c r="D94" s="145"/>
      <c r="E94" s="134"/>
      <c r="F94" s="134"/>
      <c r="G94" s="10"/>
      <c r="H94" s="10"/>
    </row>
    <row r="95" spans="1:8" ht="15.75">
      <c r="A95" s="144"/>
      <c r="B95" s="145"/>
      <c r="C95" s="145" t="s">
        <v>104</v>
      </c>
      <c r="D95" s="145"/>
      <c r="E95" s="134"/>
      <c r="F95" s="134"/>
      <c r="G95" s="13">
        <v>0</v>
      </c>
      <c r="H95" s="13">
        <v>0</v>
      </c>
    </row>
    <row r="96" spans="1:8" ht="15.75">
      <c r="A96" s="144"/>
      <c r="B96" s="145"/>
      <c r="C96" s="145" t="s">
        <v>134</v>
      </c>
      <c r="D96" s="145"/>
      <c r="E96" s="134"/>
      <c r="F96" s="134"/>
      <c r="G96" s="13">
        <v>9941000000</v>
      </c>
      <c r="H96" s="13">
        <v>13866000000</v>
      </c>
    </row>
    <row r="97" spans="1:8" ht="15.75">
      <c r="A97" s="144"/>
      <c r="B97" s="145"/>
      <c r="C97" s="145" t="s">
        <v>146</v>
      </c>
      <c r="D97" s="145"/>
      <c r="E97" s="134"/>
      <c r="F97" s="134"/>
      <c r="G97" s="13">
        <v>0</v>
      </c>
      <c r="H97" s="13">
        <v>0</v>
      </c>
    </row>
    <row r="98" spans="1:8" ht="15.75">
      <c r="A98" s="144"/>
      <c r="B98" s="145"/>
      <c r="C98" s="145" t="s">
        <v>147</v>
      </c>
      <c r="D98" s="145"/>
      <c r="E98" s="134"/>
      <c r="F98" s="134"/>
      <c r="G98" s="13">
        <v>0</v>
      </c>
      <c r="H98" s="13">
        <v>0</v>
      </c>
    </row>
    <row r="99" spans="1:8" ht="15.75">
      <c r="A99" s="144"/>
      <c r="B99" s="145"/>
      <c r="C99" s="145" t="s">
        <v>105</v>
      </c>
      <c r="D99" s="145"/>
      <c r="E99" s="134"/>
      <c r="F99" s="134"/>
      <c r="G99" s="14">
        <v>0</v>
      </c>
      <c r="H99" s="14">
        <v>0</v>
      </c>
    </row>
    <row r="100" spans="1:8" ht="16.5" thickBot="1">
      <c r="A100" s="144"/>
      <c r="B100" s="145"/>
      <c r="C100" s="135" t="s">
        <v>156</v>
      </c>
      <c r="D100" s="146"/>
      <c r="E100" s="135"/>
      <c r="F100" s="135"/>
      <c r="G100" s="147">
        <f>SUM(G95:G99)</f>
        <v>9941000000</v>
      </c>
      <c r="H100" s="147">
        <f>SUM(H95:H99)</f>
        <v>13866000000</v>
      </c>
    </row>
    <row r="101" spans="1:8" ht="4.5" customHeight="1" thickTop="1">
      <c r="A101" s="144"/>
      <c r="B101" s="145"/>
      <c r="C101" s="145"/>
      <c r="D101" s="145"/>
      <c r="E101" s="134"/>
      <c r="F101" s="134"/>
      <c r="G101" s="10"/>
      <c r="H101" s="10"/>
    </row>
    <row r="102" spans="1:8" ht="15.75">
      <c r="A102" s="144"/>
      <c r="B102" s="133" t="s">
        <v>135</v>
      </c>
      <c r="C102" s="133"/>
      <c r="D102" s="133"/>
      <c r="E102" s="133"/>
      <c r="F102" s="133"/>
      <c r="G102" s="158">
        <f>G73-G100</f>
        <v>-9382878150</v>
      </c>
      <c r="H102" s="158">
        <f>H73-H100</f>
        <v>-12277133520</v>
      </c>
    </row>
    <row r="103" spans="1:8" ht="5.25" customHeight="1" thickBot="1">
      <c r="A103" s="144"/>
      <c r="B103" s="134"/>
      <c r="C103" s="134"/>
      <c r="D103" s="134"/>
      <c r="E103" s="134"/>
      <c r="F103" s="134"/>
      <c r="G103" s="159"/>
      <c r="H103" s="159"/>
    </row>
    <row r="104" spans="1:8" ht="6" customHeight="1" thickTop="1">
      <c r="A104" s="144"/>
      <c r="B104" s="134"/>
      <c r="C104" s="134"/>
      <c r="D104" s="134"/>
      <c r="E104" s="134"/>
      <c r="F104" s="134"/>
      <c r="G104" s="10"/>
      <c r="H104" s="10"/>
    </row>
    <row r="105" spans="1:8" ht="9" customHeight="1">
      <c r="A105" s="47"/>
      <c r="B105" s="19"/>
      <c r="C105" s="19"/>
      <c r="D105" s="19"/>
      <c r="E105" s="48"/>
      <c r="F105" s="46"/>
      <c r="G105" s="46"/>
      <c r="H105" s="46"/>
    </row>
    <row r="106" spans="1:8" ht="15.75">
      <c r="A106" s="129" t="s">
        <v>136</v>
      </c>
      <c r="B106" s="134"/>
      <c r="C106" s="134"/>
      <c r="D106" s="134"/>
      <c r="E106" s="134"/>
      <c r="F106" s="134"/>
      <c r="G106" s="3"/>
      <c r="H106" s="3"/>
    </row>
    <row r="107" spans="1:8" ht="8.25" customHeight="1">
      <c r="A107" s="132"/>
      <c r="B107" s="134"/>
      <c r="C107" s="134"/>
      <c r="D107" s="134"/>
      <c r="E107" s="134"/>
      <c r="F107" s="134"/>
      <c r="G107" s="10"/>
      <c r="H107" s="10"/>
    </row>
    <row r="108" spans="1:8" ht="15.75">
      <c r="A108" s="142"/>
      <c r="B108" s="133" t="s">
        <v>154</v>
      </c>
      <c r="C108" s="143"/>
      <c r="D108" s="143"/>
      <c r="E108" s="134"/>
      <c r="F108" s="134"/>
      <c r="G108" s="160"/>
      <c r="H108" s="160"/>
    </row>
    <row r="109" spans="1:8" ht="15.75">
      <c r="A109" s="144"/>
      <c r="B109" s="145"/>
      <c r="C109" s="145" t="s">
        <v>148</v>
      </c>
      <c r="D109" s="145"/>
      <c r="E109" s="134"/>
      <c r="F109" s="134"/>
      <c r="G109" s="3">
        <v>104225532504</v>
      </c>
      <c r="H109" s="3">
        <v>98499948633</v>
      </c>
    </row>
    <row r="110" spans="1:8" ht="15.75">
      <c r="A110" s="144"/>
      <c r="B110" s="145"/>
      <c r="C110" s="145" t="s">
        <v>302</v>
      </c>
      <c r="D110" s="145"/>
      <c r="E110" s="134"/>
      <c r="F110" s="134"/>
      <c r="G110" s="3">
        <v>0</v>
      </c>
      <c r="H110" s="3">
        <v>8651141728</v>
      </c>
    </row>
    <row r="111" spans="1:8" ht="15.75">
      <c r="A111" s="144"/>
      <c r="B111" s="145"/>
      <c r="C111" s="145" t="s">
        <v>303</v>
      </c>
      <c r="D111" s="145"/>
      <c r="E111" s="134"/>
      <c r="F111" s="134"/>
      <c r="G111" s="15">
        <v>0</v>
      </c>
      <c r="H111" s="15">
        <v>36000</v>
      </c>
    </row>
    <row r="112" spans="1:8" ht="16.5" thickBot="1">
      <c r="A112" s="144"/>
      <c r="B112" s="145"/>
      <c r="C112" s="135" t="s">
        <v>155</v>
      </c>
      <c r="D112" s="146"/>
      <c r="E112" s="135"/>
      <c r="F112" s="135"/>
      <c r="G112" s="147">
        <f>SUM(G109:G111)</f>
        <v>104225532504</v>
      </c>
      <c r="H112" s="147">
        <f>SUM(H109:H111)</f>
        <v>107151126361</v>
      </c>
    </row>
    <row r="113" spans="1:8" ht="9.75" customHeight="1" thickTop="1">
      <c r="A113" s="144"/>
      <c r="B113" s="145"/>
      <c r="C113" s="145"/>
      <c r="D113" s="145"/>
      <c r="E113" s="134"/>
      <c r="F113" s="134"/>
      <c r="G113" s="10"/>
      <c r="H113" s="10"/>
    </row>
    <row r="114" spans="1:8" ht="15.75">
      <c r="A114" s="144"/>
      <c r="B114" s="133" t="s">
        <v>153</v>
      </c>
      <c r="C114" s="145"/>
      <c r="D114" s="145"/>
      <c r="E114" s="134"/>
      <c r="F114" s="134"/>
      <c r="G114" s="10"/>
      <c r="H114" s="10"/>
    </row>
    <row r="115" spans="1:8" ht="15.75">
      <c r="A115" s="144"/>
      <c r="B115" s="145"/>
      <c r="C115" s="145" t="s">
        <v>149</v>
      </c>
      <c r="D115" s="145"/>
      <c r="E115" s="134"/>
      <c r="F115" s="134"/>
      <c r="G115" s="3">
        <v>104225532504</v>
      </c>
      <c r="H115" s="3">
        <v>98499948633</v>
      </c>
    </row>
    <row r="116" spans="1:8" ht="15.75">
      <c r="A116" s="144"/>
      <c r="B116" s="145"/>
      <c r="C116" s="145" t="s">
        <v>304</v>
      </c>
      <c r="D116" s="145"/>
      <c r="E116" s="134"/>
      <c r="F116" s="134"/>
      <c r="G116" s="3">
        <v>0</v>
      </c>
      <c r="H116" s="3">
        <v>0</v>
      </c>
    </row>
    <row r="117" spans="1:8" ht="15.75">
      <c r="A117" s="144"/>
      <c r="B117" s="145"/>
      <c r="C117" s="145" t="s">
        <v>305</v>
      </c>
      <c r="D117" s="145"/>
      <c r="E117" s="134"/>
      <c r="F117" s="134"/>
      <c r="G117" s="3">
        <v>0</v>
      </c>
      <c r="H117" s="3">
        <v>15154395124</v>
      </c>
    </row>
    <row r="118" spans="1:8" ht="15.75">
      <c r="A118" s="144"/>
      <c r="B118" s="145"/>
      <c r="C118" s="145" t="s">
        <v>306</v>
      </c>
      <c r="D118" s="145"/>
      <c r="E118" s="134"/>
      <c r="F118" s="134"/>
      <c r="G118" s="15">
        <v>10</v>
      </c>
      <c r="H118" s="15">
        <v>0</v>
      </c>
    </row>
    <row r="119" spans="1:8" ht="16.5" thickBot="1">
      <c r="A119" s="144"/>
      <c r="B119" s="145"/>
      <c r="C119" s="135" t="s">
        <v>156</v>
      </c>
      <c r="D119" s="146"/>
      <c r="E119" s="135"/>
      <c r="F119" s="135"/>
      <c r="G119" s="147">
        <f>SUM(G115:G118)</f>
        <v>104225532514</v>
      </c>
      <c r="H119" s="147">
        <f>SUM(H115:H118)</f>
        <v>113654343757</v>
      </c>
    </row>
    <row r="120" spans="1:8" ht="9" customHeight="1" thickTop="1">
      <c r="A120" s="144"/>
      <c r="B120" s="145"/>
      <c r="C120" s="145"/>
      <c r="D120" s="145"/>
      <c r="E120" s="134"/>
      <c r="F120" s="134"/>
      <c r="G120" s="10"/>
      <c r="H120" s="10"/>
    </row>
    <row r="121" spans="1:8" ht="15.75">
      <c r="A121" s="144"/>
      <c r="B121" s="133" t="s">
        <v>137</v>
      </c>
      <c r="C121" s="133"/>
      <c r="D121" s="133"/>
      <c r="E121" s="133"/>
      <c r="F121" s="133"/>
      <c r="G121" s="160">
        <f>G112-G119</f>
        <v>-10</v>
      </c>
      <c r="H121" s="160">
        <f>H112-H119</f>
        <v>-6503217396</v>
      </c>
    </row>
    <row r="122" spans="1:8" ht="3" customHeight="1" thickBot="1">
      <c r="A122" s="144"/>
      <c r="B122" s="134"/>
      <c r="C122" s="134"/>
      <c r="D122" s="134"/>
      <c r="E122" s="134"/>
      <c r="F122" s="134"/>
      <c r="G122" s="159"/>
      <c r="H122" s="159"/>
    </row>
    <row r="123" spans="1:8" ht="16.5" thickTop="1">
      <c r="A123" s="142" t="s">
        <v>138</v>
      </c>
      <c r="B123" s="133"/>
      <c r="C123" s="133"/>
      <c r="D123" s="133"/>
      <c r="E123" s="134"/>
      <c r="F123" s="134"/>
      <c r="G123" s="160">
        <f>G44+G64+G102+G121</f>
        <v>35010475680</v>
      </c>
      <c r="H123" s="160">
        <f>H44+H64+H102+H121</f>
        <v>33372567738</v>
      </c>
    </row>
    <row r="124" spans="1:8" ht="15.75">
      <c r="A124" s="142" t="s">
        <v>139</v>
      </c>
      <c r="B124" s="133"/>
      <c r="C124" s="133"/>
      <c r="D124" s="133"/>
      <c r="E124" s="134"/>
      <c r="F124" s="134"/>
      <c r="G124" s="161">
        <f>H126</f>
        <v>189839313194</v>
      </c>
      <c r="H124" s="161">
        <v>156466745456</v>
      </c>
    </row>
    <row r="125" spans="1:8" ht="6.75" customHeight="1">
      <c r="A125" s="142"/>
      <c r="B125" s="162"/>
      <c r="C125" s="162"/>
      <c r="D125" s="162"/>
      <c r="E125" s="130"/>
      <c r="F125" s="130"/>
      <c r="G125" s="160"/>
      <c r="H125" s="160"/>
    </row>
    <row r="126" spans="1:8" ht="15.75">
      <c r="A126" s="142" t="s">
        <v>140</v>
      </c>
      <c r="B126" s="162"/>
      <c r="C126" s="162"/>
      <c r="D126" s="162"/>
      <c r="E126" s="130"/>
      <c r="F126" s="130"/>
      <c r="G126" s="160">
        <f>SUM(G123:G124)</f>
        <v>224849788874</v>
      </c>
      <c r="H126" s="160">
        <f>SUM(H123:H124)</f>
        <v>189839313194</v>
      </c>
    </row>
    <row r="127" spans="1:8" ht="15.75">
      <c r="A127" s="142" t="s">
        <v>141</v>
      </c>
      <c r="B127" s="162"/>
      <c r="C127" s="162"/>
      <c r="D127" s="162"/>
      <c r="E127" s="130"/>
      <c r="F127" s="130"/>
      <c r="G127" s="163">
        <v>0</v>
      </c>
      <c r="H127" s="163">
        <v>0</v>
      </c>
    </row>
    <row r="128" spans="1:8" ht="15.75">
      <c r="A128" s="142" t="s">
        <v>142</v>
      </c>
      <c r="B128" s="162"/>
      <c r="C128" s="162"/>
      <c r="D128" s="162"/>
      <c r="E128" s="130"/>
      <c r="F128" s="130"/>
      <c r="G128" s="163">
        <v>80000</v>
      </c>
      <c r="H128" s="163">
        <v>363586247</v>
      </c>
    </row>
    <row r="129" spans="1:8" ht="15.75">
      <c r="A129" s="142" t="s">
        <v>152</v>
      </c>
      <c r="B129" s="162"/>
      <c r="C129" s="162"/>
      <c r="D129" s="162"/>
      <c r="E129" s="130"/>
      <c r="F129" s="130"/>
      <c r="G129" s="163">
        <v>23770436124</v>
      </c>
      <c r="H129" s="163">
        <v>15154395124</v>
      </c>
    </row>
    <row r="130" spans="1:8" ht="15.75">
      <c r="A130" s="142" t="s">
        <v>143</v>
      </c>
      <c r="B130" s="162"/>
      <c r="C130" s="162"/>
      <c r="D130" s="162"/>
      <c r="E130" s="130"/>
      <c r="F130" s="130"/>
      <c r="G130" s="160">
        <f>SUM(G126:G129)</f>
        <v>248620304998</v>
      </c>
      <c r="H130" s="160">
        <f>SUM(H126:H129)</f>
        <v>205357294565</v>
      </c>
    </row>
    <row r="131" spans="1:8" ht="15.75">
      <c r="A131" s="164"/>
      <c r="B131" s="165"/>
      <c r="C131" s="165"/>
      <c r="D131" s="165"/>
      <c r="E131" s="166"/>
      <c r="F131" s="166"/>
      <c r="G131" s="167"/>
      <c r="H131" s="168"/>
    </row>
    <row r="132" spans="1:8" ht="15.75">
      <c r="A132" s="169"/>
      <c r="B132" s="170"/>
      <c r="C132" s="170"/>
      <c r="D132" s="170"/>
      <c r="E132" s="171"/>
      <c r="F132" s="171"/>
      <c r="G132" s="105"/>
      <c r="H132" s="172"/>
    </row>
    <row r="133" spans="1:8" ht="15.75">
      <c r="A133" s="142"/>
      <c r="B133" s="162"/>
      <c r="C133" s="162"/>
      <c r="D133" s="162"/>
      <c r="E133" s="130"/>
      <c r="F133" s="130"/>
      <c r="G133" s="90"/>
      <c r="H133" s="110"/>
    </row>
    <row r="134" spans="1:8" ht="18.75">
      <c r="A134" s="142"/>
      <c r="B134" s="162"/>
      <c r="C134" s="162"/>
      <c r="D134" s="162"/>
      <c r="E134" s="130"/>
      <c r="F134" s="130"/>
      <c r="G134" s="271"/>
      <c r="H134" s="173"/>
    </row>
    <row r="135" spans="1:8" ht="18.75">
      <c r="A135" s="142"/>
      <c r="B135" s="162"/>
      <c r="C135" s="162"/>
      <c r="D135" s="162"/>
      <c r="E135" s="130"/>
      <c r="F135" s="130"/>
      <c r="G135" s="271"/>
      <c r="H135" s="174"/>
    </row>
    <row r="136" spans="1:8" ht="18.75">
      <c r="A136" s="142"/>
      <c r="B136" s="162"/>
      <c r="C136" s="162"/>
      <c r="D136" s="162"/>
      <c r="E136" s="130"/>
      <c r="F136" s="130"/>
      <c r="G136" s="271" t="s">
        <v>271</v>
      </c>
      <c r="H136" s="110"/>
    </row>
    <row r="137" spans="1:8" ht="18.75">
      <c r="A137" s="142"/>
      <c r="B137" s="162"/>
      <c r="C137" s="162"/>
      <c r="D137" s="162"/>
      <c r="E137" s="130"/>
      <c r="F137" s="130"/>
      <c r="G137" s="271"/>
      <c r="H137" s="110"/>
    </row>
    <row r="138" spans="1:8" ht="18.75">
      <c r="A138" s="142"/>
      <c r="B138" s="162"/>
      <c r="C138" s="162"/>
      <c r="D138" s="162"/>
      <c r="E138" s="130"/>
      <c r="F138" s="130"/>
      <c r="G138" s="271"/>
      <c r="H138" s="110"/>
    </row>
    <row r="139" spans="1:8" ht="18.75">
      <c r="A139" s="142"/>
      <c r="B139" s="162"/>
      <c r="C139" s="162"/>
      <c r="D139" s="162"/>
      <c r="E139" s="130"/>
      <c r="F139" s="130"/>
      <c r="G139" s="271"/>
      <c r="H139" s="110"/>
    </row>
    <row r="140" spans="1:8" ht="18.75">
      <c r="A140" s="142"/>
      <c r="B140" s="162"/>
      <c r="C140" s="162"/>
      <c r="D140" s="162"/>
      <c r="E140" s="130"/>
      <c r="F140" s="130"/>
      <c r="G140" s="271"/>
      <c r="H140" s="110"/>
    </row>
    <row r="141" spans="1:8" ht="18.75">
      <c r="A141" s="142"/>
      <c r="B141" s="162"/>
      <c r="C141" s="162"/>
      <c r="D141" s="162"/>
      <c r="E141" s="130"/>
      <c r="F141" s="130"/>
      <c r="G141" s="271" t="s">
        <v>272</v>
      </c>
      <c r="H141" s="110"/>
    </row>
    <row r="142" spans="1:8" ht="15.75">
      <c r="A142" s="142"/>
      <c r="B142" s="162"/>
      <c r="C142" s="162"/>
      <c r="D142" s="162"/>
      <c r="E142" s="130"/>
      <c r="F142" s="130"/>
      <c r="G142" s="90"/>
      <c r="H142" s="110"/>
    </row>
    <row r="143" spans="1:8" ht="15.75">
      <c r="A143" s="142"/>
      <c r="B143" s="162"/>
      <c r="C143" s="162"/>
      <c r="D143" s="162"/>
      <c r="E143" s="130"/>
      <c r="F143" s="130"/>
      <c r="G143" s="90"/>
      <c r="H143" s="110"/>
    </row>
    <row r="144" spans="1:8" ht="15.75">
      <c r="A144" s="142"/>
      <c r="B144" s="162"/>
      <c r="C144" s="162"/>
      <c r="D144" s="162"/>
      <c r="E144" s="130"/>
      <c r="F144" s="130"/>
      <c r="G144" s="90"/>
      <c r="H144" s="110"/>
    </row>
    <row r="145" spans="1:8" ht="15.75">
      <c r="A145" s="142"/>
      <c r="B145" s="162"/>
      <c r="C145" s="162"/>
      <c r="D145" s="162"/>
      <c r="E145" s="130"/>
      <c r="F145" s="130"/>
      <c r="G145" s="90"/>
      <c r="H145" s="110"/>
    </row>
    <row r="146" spans="1:8" ht="15.75">
      <c r="A146" s="142"/>
      <c r="B146" s="162"/>
      <c r="C146" s="162"/>
      <c r="D146" s="162"/>
      <c r="E146" s="130"/>
      <c r="F146" s="130"/>
      <c r="G146" s="90"/>
      <c r="H146" s="110"/>
    </row>
    <row r="147" spans="1:8" ht="15.75">
      <c r="A147" s="142"/>
      <c r="B147" s="162"/>
      <c r="C147" s="162"/>
      <c r="D147" s="162"/>
      <c r="E147" s="130"/>
      <c r="F147" s="130"/>
      <c r="G147" s="90"/>
      <c r="H147" s="110"/>
    </row>
    <row r="148" spans="1:8" ht="15.75">
      <c r="A148" s="142"/>
      <c r="B148" s="162"/>
      <c r="C148" s="162"/>
      <c r="D148" s="162"/>
      <c r="E148" s="130"/>
      <c r="F148" s="130"/>
      <c r="G148" s="90"/>
      <c r="H148" s="110"/>
    </row>
    <row r="149" spans="1:8" ht="15.75">
      <c r="A149" s="142"/>
      <c r="B149" s="162"/>
      <c r="C149" s="162"/>
      <c r="D149" s="162"/>
      <c r="E149" s="130"/>
      <c r="F149" s="130"/>
      <c r="G149" s="90"/>
      <c r="H149" s="110"/>
    </row>
    <row r="150" spans="1:8">
      <c r="A150" s="47"/>
      <c r="B150" s="19"/>
      <c r="C150" s="19"/>
      <c r="D150" s="19"/>
      <c r="E150" s="19"/>
      <c r="F150" s="19"/>
      <c r="G150" s="19"/>
      <c r="H150" s="48"/>
    </row>
    <row r="151" spans="1:8">
      <c r="A151" s="47"/>
      <c r="B151" s="19"/>
      <c r="C151" s="19"/>
      <c r="D151" s="19"/>
      <c r="E151" s="19"/>
      <c r="F151" s="19"/>
      <c r="G151" s="19"/>
      <c r="H151" s="48"/>
    </row>
    <row r="152" spans="1:8">
      <c r="A152" s="47"/>
      <c r="B152" s="19"/>
      <c r="C152" s="19"/>
      <c r="D152" s="19"/>
      <c r="E152" s="19"/>
      <c r="F152" s="19"/>
      <c r="G152" s="19"/>
      <c r="H152" s="48"/>
    </row>
    <row r="153" spans="1:8">
      <c r="A153" s="47"/>
      <c r="B153" s="19"/>
      <c r="C153" s="19"/>
      <c r="D153" s="19"/>
      <c r="E153" s="19"/>
      <c r="F153" s="19"/>
      <c r="G153" s="19"/>
      <c r="H153" s="48"/>
    </row>
    <row r="154" spans="1:8">
      <c r="A154" s="47"/>
      <c r="B154" s="19"/>
      <c r="C154" s="19"/>
      <c r="D154" s="19"/>
      <c r="E154" s="19"/>
      <c r="F154" s="19"/>
      <c r="G154" s="19"/>
      <c r="H154" s="48"/>
    </row>
    <row r="155" spans="1:8">
      <c r="A155" s="47"/>
      <c r="B155" s="19"/>
      <c r="C155" s="19"/>
      <c r="D155" s="19"/>
      <c r="E155" s="19"/>
      <c r="F155" s="19"/>
      <c r="G155" s="19"/>
      <c r="H155" s="48"/>
    </row>
    <row r="156" spans="1:8">
      <c r="A156" s="47"/>
      <c r="B156" s="19"/>
      <c r="C156" s="19"/>
      <c r="D156" s="19"/>
      <c r="E156" s="19"/>
      <c r="F156" s="19"/>
      <c r="G156" s="19"/>
      <c r="H156" s="48"/>
    </row>
    <row r="157" spans="1:8">
      <c r="A157" s="47"/>
      <c r="B157" s="19"/>
      <c r="C157" s="19"/>
      <c r="D157" s="19"/>
      <c r="E157" s="19"/>
      <c r="F157" s="19"/>
      <c r="G157" s="19"/>
      <c r="H157" s="48"/>
    </row>
    <row r="158" spans="1:8">
      <c r="A158" s="47"/>
      <c r="B158" s="19"/>
      <c r="C158" s="19"/>
      <c r="D158" s="19"/>
      <c r="E158" s="19"/>
      <c r="F158" s="19"/>
      <c r="G158" s="19"/>
      <c r="H158" s="48"/>
    </row>
    <row r="159" spans="1:8">
      <c r="A159" s="47"/>
      <c r="B159" s="19"/>
      <c r="C159" s="19"/>
      <c r="D159" s="19"/>
      <c r="E159" s="19"/>
      <c r="F159" s="19"/>
      <c r="G159" s="19"/>
      <c r="H159" s="48"/>
    </row>
    <row r="160" spans="1:8">
      <c r="A160" s="47"/>
      <c r="B160" s="19"/>
      <c r="C160" s="19"/>
      <c r="D160" s="19"/>
      <c r="E160" s="19"/>
      <c r="F160" s="19"/>
      <c r="G160" s="19"/>
      <c r="H160" s="48"/>
    </row>
    <row r="161" spans="1:8">
      <c r="A161" s="47"/>
      <c r="B161" s="19"/>
      <c r="C161" s="19"/>
      <c r="D161" s="19"/>
      <c r="E161" s="19"/>
      <c r="F161" s="19"/>
      <c r="G161" s="19"/>
      <c r="H161" s="48"/>
    </row>
    <row r="162" spans="1:8">
      <c r="A162" s="47"/>
      <c r="B162" s="19"/>
      <c r="C162" s="19"/>
      <c r="D162" s="19"/>
      <c r="E162" s="19"/>
      <c r="F162" s="19"/>
      <c r="G162" s="19"/>
      <c r="H162" s="48"/>
    </row>
    <row r="163" spans="1:8">
      <c r="A163" s="47"/>
      <c r="B163" s="19"/>
      <c r="C163" s="19"/>
      <c r="D163" s="19"/>
      <c r="E163" s="19"/>
      <c r="F163" s="19"/>
      <c r="G163" s="19"/>
      <c r="H163" s="48"/>
    </row>
    <row r="164" spans="1:8">
      <c r="A164" s="47"/>
      <c r="B164" s="19"/>
      <c r="C164" s="19"/>
      <c r="D164" s="19"/>
      <c r="E164" s="19"/>
      <c r="F164" s="19"/>
      <c r="G164" s="19"/>
      <c r="H164" s="48"/>
    </row>
    <row r="165" spans="1:8">
      <c r="A165" s="47"/>
      <c r="B165" s="19"/>
      <c r="C165" s="19"/>
      <c r="D165" s="19"/>
      <c r="E165" s="19"/>
      <c r="F165" s="19"/>
      <c r="G165" s="19"/>
      <c r="H165" s="48"/>
    </row>
    <row r="166" spans="1:8">
      <c r="A166" s="47"/>
      <c r="B166" s="19"/>
      <c r="C166" s="19"/>
      <c r="D166" s="19"/>
      <c r="E166" s="19"/>
      <c r="F166" s="19"/>
      <c r="G166" s="19"/>
      <c r="H166" s="48"/>
    </row>
    <row r="167" spans="1:8">
      <c r="A167" s="47"/>
      <c r="B167" s="19"/>
      <c r="C167" s="19"/>
      <c r="D167" s="19"/>
      <c r="E167" s="19"/>
      <c r="F167" s="19"/>
      <c r="G167" s="19"/>
      <c r="H167" s="48"/>
    </row>
    <row r="168" spans="1:8">
      <c r="A168" s="47"/>
      <c r="B168" s="19"/>
      <c r="C168" s="19"/>
      <c r="D168" s="19"/>
      <c r="E168" s="19"/>
      <c r="F168" s="19"/>
      <c r="G168" s="19"/>
      <c r="H168" s="48"/>
    </row>
    <row r="169" spans="1:8">
      <c r="A169" s="47"/>
      <c r="B169" s="19"/>
      <c r="C169" s="19"/>
      <c r="D169" s="19"/>
      <c r="E169" s="19"/>
      <c r="F169" s="19"/>
      <c r="G169" s="19"/>
      <c r="H169" s="48"/>
    </row>
    <row r="170" spans="1:8">
      <c r="A170" s="47"/>
      <c r="B170" s="19"/>
      <c r="C170" s="19"/>
      <c r="D170" s="19"/>
      <c r="E170" s="19"/>
      <c r="F170" s="19"/>
      <c r="G170" s="19"/>
      <c r="H170" s="48"/>
    </row>
    <row r="171" spans="1:8">
      <c r="A171" s="47"/>
      <c r="B171" s="19"/>
      <c r="C171" s="19"/>
      <c r="D171" s="19"/>
      <c r="E171" s="19"/>
      <c r="F171" s="19"/>
      <c r="G171" s="19"/>
      <c r="H171" s="48"/>
    </row>
    <row r="172" spans="1:8">
      <c r="A172" s="47"/>
      <c r="B172" s="19"/>
      <c r="C172" s="19"/>
      <c r="D172" s="19"/>
      <c r="E172" s="19"/>
      <c r="F172" s="19"/>
      <c r="G172" s="19"/>
      <c r="H172" s="48"/>
    </row>
    <row r="173" spans="1:8">
      <c r="A173" s="47"/>
      <c r="B173" s="19"/>
      <c r="C173" s="19"/>
      <c r="D173" s="19"/>
      <c r="E173" s="19"/>
      <c r="F173" s="19"/>
      <c r="G173" s="19"/>
      <c r="H173" s="48"/>
    </row>
    <row r="174" spans="1:8">
      <c r="A174" s="47"/>
      <c r="B174" s="19"/>
      <c r="C174" s="19"/>
      <c r="D174" s="19"/>
      <c r="E174" s="19"/>
      <c r="F174" s="19"/>
      <c r="G174" s="19"/>
      <c r="H174" s="48"/>
    </row>
    <row r="175" spans="1:8">
      <c r="A175" s="149" t="s">
        <v>260</v>
      </c>
      <c r="B175" s="150"/>
      <c r="C175" s="150"/>
      <c r="D175" s="150"/>
      <c r="E175" s="175"/>
      <c r="F175" s="152"/>
      <c r="G175" s="153"/>
      <c r="H175" s="151" t="s">
        <v>291</v>
      </c>
    </row>
  </sheetData>
  <mergeCells count="8">
    <mergeCell ref="A46:E46"/>
    <mergeCell ref="C39:E39"/>
    <mergeCell ref="C72:E72"/>
    <mergeCell ref="A6:H6"/>
    <mergeCell ref="A7:H7"/>
    <mergeCell ref="A8:H8"/>
    <mergeCell ref="A9:H9"/>
    <mergeCell ref="A11:E12"/>
  </mergeCells>
  <pageMargins left="1.1811023622047245" right="0.23622047244094491" top="1.1417322834645669" bottom="0.78740157480314965" header="0.31496062992125984" footer="0.31496062992125984"/>
  <pageSetup paperSize="5" scale="72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Neraca audit permen2013 salinan</vt:lpstr>
      <vt:lpstr>Neraca audit permen2013</vt:lpstr>
      <vt:lpstr>LRA audit permend2013 </vt:lpstr>
      <vt:lpstr>LRA audit permend2013 salinan</vt:lpstr>
      <vt:lpstr>LAK  audit2013 salinan</vt:lpstr>
      <vt:lpstr>LAK  audit2013</vt:lpstr>
      <vt:lpstr>'LAK  audit2013'!Print_Titles</vt:lpstr>
      <vt:lpstr>'LAK  audit2013 salinan'!Print_Titles</vt:lpstr>
      <vt:lpstr>'LRA audit permend2013 '!Print_Titles</vt:lpstr>
      <vt:lpstr>'LRA audit permend2013 salinan'!Print_Titles</vt:lpstr>
      <vt:lpstr>'Neraca audit permen2013'!Print_Titles</vt:lpstr>
      <vt:lpstr>'Neraca audit permen2013 salinan'!Print_Titles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win7</cp:lastModifiedBy>
  <cp:lastPrinted>2014-07-07T19:48:27Z</cp:lastPrinted>
  <dcterms:created xsi:type="dcterms:W3CDTF">2011-03-02T07:03:56Z</dcterms:created>
  <dcterms:modified xsi:type="dcterms:W3CDTF">2014-09-03T01:16:43Z</dcterms:modified>
</cp:coreProperties>
</file>